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収納６\Desktop\"/>
    </mc:Choice>
  </mc:AlternateContent>
  <bookViews>
    <workbookView xWindow="0" yWindow="0" windowWidth="19500" windowHeight="8055"/>
  </bookViews>
  <sheets>
    <sheet name="Sheet1" sheetId="1" r:id="rId1"/>
  </sheets>
  <definedNames>
    <definedName name="_xlnm.Print_Area" localSheetId="0">Sheet1!$A$1:$Y$52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9" i="1" l="1"/>
  <c r="AK8" i="1"/>
  <c r="AA24" i="1" l="1"/>
  <c r="AD26" i="1" s="1"/>
  <c r="AD27" i="1" l="1"/>
  <c r="AD28" i="1"/>
  <c r="AD25" i="1"/>
  <c r="AD29" i="1"/>
  <c r="AA8" i="1"/>
  <c r="AD9" i="1" l="1"/>
  <c r="AD18" i="1"/>
  <c r="AD17" i="1"/>
  <c r="L36" i="1"/>
  <c r="L34" i="1"/>
  <c r="AK24" i="1" l="1"/>
  <c r="AK30" i="1"/>
  <c r="AF30" i="1"/>
  <c r="AF24" i="1"/>
  <c r="AA30" i="1"/>
  <c r="AB30" i="1" l="1"/>
  <c r="AD35" i="1"/>
  <c r="AN26" i="1"/>
  <c r="AN29" i="1"/>
  <c r="AN25" i="1"/>
  <c r="AN28" i="1"/>
  <c r="AN27" i="1"/>
  <c r="AN32" i="1"/>
  <c r="AN35" i="1"/>
  <c r="AN31" i="1"/>
  <c r="AN34" i="1"/>
  <c r="AN33" i="1"/>
  <c r="AN15" i="1"/>
  <c r="AN18" i="1"/>
  <c r="AN14" i="1"/>
  <c r="AN17" i="1"/>
  <c r="AN9" i="1"/>
  <c r="AN16" i="1"/>
  <c r="AL9" i="1" s="1"/>
  <c r="AI32" i="1"/>
  <c r="AI35" i="1"/>
  <c r="AI31" i="1"/>
  <c r="AI33" i="1"/>
  <c r="AI34" i="1"/>
  <c r="AG30" i="1" s="1"/>
  <c r="S10" i="1" s="1"/>
  <c r="AI28" i="1"/>
  <c r="AI29" i="1"/>
  <c r="AI25" i="1"/>
  <c r="AI27" i="1"/>
  <c r="AI26" i="1"/>
  <c r="AD31" i="1"/>
  <c r="AD33" i="1"/>
  <c r="AD32" i="1"/>
  <c r="AD34" i="1"/>
  <c r="AL24" i="1"/>
  <c r="N12" i="1" s="1"/>
  <c r="AF8" i="1"/>
  <c r="L32" i="1"/>
  <c r="L30" i="1"/>
  <c r="L28" i="1"/>
  <c r="L26" i="1"/>
  <c r="L24" i="1"/>
  <c r="L22" i="1"/>
  <c r="L20" i="1"/>
  <c r="L18" i="1"/>
  <c r="AI16" i="1" l="1"/>
  <c r="AG9" i="1" s="1"/>
  <c r="AI15" i="1"/>
  <c r="AI18" i="1"/>
  <c r="AI14" i="1"/>
  <c r="AI17" i="1"/>
  <c r="AI9" i="1"/>
  <c r="AL8" i="1"/>
  <c r="H12" i="1" s="1"/>
  <c r="AG24" i="1"/>
  <c r="N10" i="1" s="1"/>
  <c r="AL30" i="1"/>
  <c r="S12" i="1" s="1"/>
  <c r="AB24" i="1"/>
  <c r="N8" i="1" s="1"/>
  <c r="AD14" i="1"/>
  <c r="AD15" i="1"/>
  <c r="AD16" i="1"/>
  <c r="AB9" i="1" s="1"/>
  <c r="AB8" i="1" s="1"/>
  <c r="H39" i="1"/>
  <c r="H42" i="1" s="1"/>
  <c r="S8" i="1"/>
  <c r="H8" i="1" l="1"/>
  <c r="AG8" i="1"/>
  <c r="H10" i="1" s="1"/>
  <c r="H15" i="1" l="1"/>
  <c r="F42" i="1" s="1"/>
  <c r="N43" i="1" s="1"/>
  <c r="Q49" i="1" l="1"/>
  <c r="AB38" i="1"/>
  <c r="AE38" i="1" s="1"/>
  <c r="N46" i="1" s="1"/>
  <c r="N49" i="1"/>
  <c r="N51" i="1"/>
</calcChain>
</file>

<file path=xl/sharedStrings.xml><?xml version="1.0" encoding="utf-8"?>
<sst xmlns="http://schemas.openxmlformats.org/spreadsheetml/2006/main" count="115" uniqueCount="68">
  <si>
    <t>同居親族</t>
    <rPh sb="0" eb="2">
      <t>ドウキョ</t>
    </rPh>
    <rPh sb="2" eb="4">
      <t>シンゾク</t>
    </rPh>
    <phoneticPr fontId="4"/>
  </si>
  <si>
    <t>遠隔地扶養親族</t>
    <rPh sb="0" eb="3">
      <t>エンカクチ</t>
    </rPh>
    <rPh sb="3" eb="5">
      <t>フヨウ</t>
    </rPh>
    <rPh sb="5" eb="7">
      <t>シンゾク</t>
    </rPh>
    <phoneticPr fontId="4"/>
  </si>
  <si>
    <t>70歳以上の配偶者あるいは老人扶養親族</t>
    <rPh sb="2" eb="5">
      <t>サイイジョウ</t>
    </rPh>
    <rPh sb="6" eb="9">
      <t>ハイグウシャ</t>
    </rPh>
    <rPh sb="13" eb="15">
      <t>ロウジン</t>
    </rPh>
    <rPh sb="15" eb="17">
      <t>フヨウ</t>
    </rPh>
    <rPh sb="17" eb="19">
      <t>シンゾク</t>
    </rPh>
    <phoneticPr fontId="4"/>
  </si>
  <si>
    <t>16歳以上23歳未満の扶養親族</t>
    <rPh sb="2" eb="5">
      <t>サイイジョウ</t>
    </rPh>
    <rPh sb="7" eb="10">
      <t>サイミマン</t>
    </rPh>
    <rPh sb="11" eb="13">
      <t>フヨウ</t>
    </rPh>
    <rPh sb="13" eb="15">
      <t>シンゾク</t>
    </rPh>
    <phoneticPr fontId="4"/>
  </si>
  <si>
    <t>障害者　3級～6級</t>
    <rPh sb="0" eb="3">
      <t>ショウガイシャ</t>
    </rPh>
    <rPh sb="5" eb="6">
      <t>キュウ</t>
    </rPh>
    <rPh sb="8" eb="9">
      <t>キュウ</t>
    </rPh>
    <phoneticPr fontId="4"/>
  </si>
  <si>
    <t>重度障害者　1級、2級</t>
    <rPh sb="0" eb="2">
      <t>ジュウド</t>
    </rPh>
    <rPh sb="2" eb="5">
      <t>ショウガイシャ</t>
    </rPh>
    <rPh sb="7" eb="8">
      <t>キュウ</t>
    </rPh>
    <rPh sb="10" eb="11">
      <t>キュウ</t>
    </rPh>
    <phoneticPr fontId="4"/>
  </si>
  <si>
    <t>裁量階層世帯</t>
    <rPh sb="0" eb="2">
      <t>サイリョウ</t>
    </rPh>
    <rPh sb="2" eb="4">
      <t>カイソウ</t>
    </rPh>
    <rPh sb="4" eb="6">
      <t>セタイ</t>
    </rPh>
    <phoneticPr fontId="4"/>
  </si>
  <si>
    <r>
      <rPr>
        <sz val="12"/>
        <color indexed="8"/>
        <rFont val="ＭＳ 明朝"/>
        <family val="1"/>
        <charset val="128"/>
      </rPr>
      <t>給与所得</t>
    </r>
    <rPh sb="0" eb="2">
      <t>キュウヨ</t>
    </rPh>
    <rPh sb="2" eb="4">
      <t>ショトク</t>
    </rPh>
    <phoneticPr fontId="4"/>
  </si>
  <si>
    <r>
      <t xml:space="preserve">  </t>
    </r>
    <r>
      <rPr>
        <sz val="12"/>
        <color indexed="8"/>
        <rFont val="ＭＳ 明朝"/>
        <family val="1"/>
        <charset val="128"/>
      </rPr>
      <t>年金</t>
    </r>
    <rPh sb="2" eb="4">
      <t>ネンキン</t>
    </rPh>
    <phoneticPr fontId="4"/>
  </si>
  <si>
    <r>
      <t>1.</t>
    </r>
    <r>
      <rPr>
        <sz val="11"/>
        <color indexed="8"/>
        <rFont val="ＭＳ 明朝"/>
        <family val="1"/>
        <charset val="128"/>
      </rPr>
      <t>年間収入</t>
    </r>
    <rPh sb="2" eb="4">
      <t>ネンカン</t>
    </rPh>
    <rPh sb="4" eb="6">
      <t>シュウニュウ</t>
    </rPh>
    <phoneticPr fontId="4"/>
  </si>
  <si>
    <r>
      <rPr>
        <sz val="12"/>
        <color indexed="8"/>
        <rFont val="ＭＳ 明朝"/>
        <family val="1"/>
        <charset val="128"/>
      </rPr>
      <t>所得</t>
    </r>
    <phoneticPr fontId="4"/>
  </si>
  <si>
    <r>
      <t>65</t>
    </r>
    <r>
      <rPr>
        <sz val="11"/>
        <color indexed="8"/>
        <rFont val="ＭＳ 明朝"/>
        <family val="1"/>
        <charset val="128"/>
      </rPr>
      <t>歳以上の方</t>
    </r>
    <rPh sb="2" eb="5">
      <t>サイイジョウ</t>
    </rPh>
    <rPh sb="6" eb="7">
      <t>カタ</t>
    </rPh>
    <phoneticPr fontId="4"/>
  </si>
  <si>
    <r>
      <t>65</t>
    </r>
    <r>
      <rPr>
        <sz val="11"/>
        <color indexed="8"/>
        <rFont val="ＭＳ 明朝"/>
        <family val="1"/>
        <charset val="128"/>
      </rPr>
      <t>歳未満の方</t>
    </r>
    <rPh sb="2" eb="5">
      <t>サイミマン</t>
    </rPh>
    <rPh sb="6" eb="7">
      <t>カタ</t>
    </rPh>
    <phoneticPr fontId="4"/>
  </si>
  <si>
    <r>
      <rPr>
        <sz val="11"/>
        <color indexed="8"/>
        <rFont val="ＭＳ 明朝"/>
        <family val="1"/>
        <charset val="128"/>
      </rPr>
      <t>年間収入額</t>
    </r>
    <rPh sb="0" eb="2">
      <t>ネンカン</t>
    </rPh>
    <rPh sb="2" eb="4">
      <t>シュウニュウ</t>
    </rPh>
    <rPh sb="4" eb="5">
      <t>ガク</t>
    </rPh>
    <phoneticPr fontId="4"/>
  </si>
  <si>
    <r>
      <rPr>
        <sz val="11"/>
        <color indexed="8"/>
        <rFont val="ＭＳ 明朝"/>
        <family val="1"/>
        <charset val="128"/>
      </rPr>
      <t>控除後の額</t>
    </r>
    <rPh sb="0" eb="2">
      <t>コウジョ</t>
    </rPh>
    <rPh sb="2" eb="3">
      <t>ゴ</t>
    </rPh>
    <rPh sb="4" eb="5">
      <t>ガク</t>
    </rPh>
    <phoneticPr fontId="4"/>
  </si>
  <si>
    <r>
      <rPr>
        <sz val="11"/>
        <color indexed="8"/>
        <rFont val="ＭＳ 明朝"/>
        <family val="1"/>
        <charset val="128"/>
      </rPr>
      <t>①本人</t>
    </r>
    <rPh sb="1" eb="3">
      <t>ホンニン</t>
    </rPh>
    <phoneticPr fontId="4"/>
  </si>
  <si>
    <r>
      <rPr>
        <sz val="11"/>
        <color indexed="8"/>
        <rFont val="ＭＳ 明朝"/>
        <family val="1"/>
        <charset val="128"/>
      </rPr>
      <t>②同居親族</t>
    </r>
    <rPh sb="1" eb="3">
      <t>ドウキョ</t>
    </rPh>
    <rPh sb="3" eb="5">
      <t>シンゾク</t>
    </rPh>
    <phoneticPr fontId="4"/>
  </si>
  <si>
    <r>
      <rPr>
        <sz val="11"/>
        <color indexed="8"/>
        <rFont val="ＭＳ 明朝"/>
        <family val="1"/>
        <charset val="128"/>
      </rPr>
      <t>③同居親族</t>
    </r>
    <rPh sb="1" eb="3">
      <t>ドウキョ</t>
    </rPh>
    <rPh sb="3" eb="5">
      <t>シンゾク</t>
    </rPh>
    <phoneticPr fontId="4"/>
  </si>
  <si>
    <r>
      <rPr>
        <sz val="11"/>
        <color indexed="8"/>
        <rFont val="ＭＳ 明朝"/>
        <family val="1"/>
        <charset val="128"/>
      </rPr>
      <t>年間総所得金額合計</t>
    </r>
    <rPh sb="0" eb="2">
      <t>ネンカン</t>
    </rPh>
    <rPh sb="2" eb="5">
      <t>ソウショトク</t>
    </rPh>
    <rPh sb="5" eb="7">
      <t>キンガク</t>
    </rPh>
    <rPh sb="7" eb="9">
      <t>ゴウケイ</t>
    </rPh>
    <phoneticPr fontId="4"/>
  </si>
  <si>
    <r>
      <rPr>
        <sz val="11"/>
        <color indexed="8"/>
        <rFont val="ＭＳ 明朝"/>
        <family val="1"/>
        <charset val="128"/>
      </rPr>
      <t>ア</t>
    </r>
    <phoneticPr fontId="4"/>
  </si>
  <si>
    <r>
      <t>2.</t>
    </r>
    <r>
      <rPr>
        <sz val="11"/>
        <color indexed="8"/>
        <rFont val="ＭＳ 明朝"/>
        <family val="1"/>
        <charset val="128"/>
      </rPr>
      <t>控除</t>
    </r>
    <rPh sb="2" eb="4">
      <t>コウジョ</t>
    </rPh>
    <phoneticPr fontId="4"/>
  </si>
  <si>
    <r>
      <rPr>
        <sz val="11"/>
        <color indexed="8"/>
        <rFont val="ＭＳ 明朝"/>
        <family val="1"/>
        <charset val="128"/>
      </rPr>
      <t>①同居親族</t>
    </r>
    <rPh sb="1" eb="3">
      <t>ドウキョ</t>
    </rPh>
    <rPh sb="3" eb="5">
      <t>シンゾク</t>
    </rPh>
    <phoneticPr fontId="4"/>
  </si>
  <si>
    <r>
      <rPr>
        <sz val="11"/>
        <color indexed="8"/>
        <rFont val="ＭＳ 明朝"/>
        <family val="1"/>
        <charset val="128"/>
      </rPr>
      <t>人　＝</t>
    </r>
    <rPh sb="0" eb="1">
      <t>ニン</t>
    </rPh>
    <phoneticPr fontId="4"/>
  </si>
  <si>
    <r>
      <rPr>
        <sz val="11"/>
        <color indexed="8"/>
        <rFont val="ＭＳ 明朝"/>
        <family val="1"/>
        <charset val="128"/>
      </rPr>
      <t>②別居の扶養親族</t>
    </r>
    <rPh sb="1" eb="3">
      <t>ベッキョ</t>
    </rPh>
    <rPh sb="4" eb="6">
      <t>フヨウ</t>
    </rPh>
    <rPh sb="6" eb="8">
      <t>シンゾク</t>
    </rPh>
    <phoneticPr fontId="4"/>
  </si>
  <si>
    <r>
      <rPr>
        <sz val="11"/>
        <color indexed="8"/>
        <rFont val="ＭＳ 明朝"/>
        <family val="1"/>
        <charset val="128"/>
      </rPr>
      <t>③老人扶養</t>
    </r>
    <rPh sb="1" eb="3">
      <t>ロウジン</t>
    </rPh>
    <rPh sb="3" eb="5">
      <t>フヨウ</t>
    </rPh>
    <phoneticPr fontId="4"/>
  </si>
  <si>
    <r>
      <rPr>
        <sz val="11"/>
        <color indexed="8"/>
        <rFont val="ＭＳ 明朝"/>
        <family val="1"/>
        <charset val="128"/>
      </rPr>
      <t>④特定扶養</t>
    </r>
    <rPh sb="1" eb="3">
      <t>トクテイ</t>
    </rPh>
    <rPh sb="3" eb="5">
      <t>フヨウ</t>
    </rPh>
    <phoneticPr fontId="4"/>
  </si>
  <si>
    <r>
      <rPr>
        <sz val="11"/>
        <color indexed="8"/>
        <rFont val="ＭＳ 明朝"/>
        <family val="1"/>
        <charset val="128"/>
      </rPr>
      <t>⑤障害者</t>
    </r>
    <rPh sb="1" eb="4">
      <t>ショウガイシャ</t>
    </rPh>
    <phoneticPr fontId="4"/>
  </si>
  <si>
    <r>
      <rPr>
        <sz val="11"/>
        <color indexed="8"/>
        <rFont val="ＭＳ 明朝"/>
        <family val="1"/>
        <charset val="128"/>
      </rPr>
      <t>⑥特別障害者</t>
    </r>
    <rPh sb="1" eb="3">
      <t>トクベツ</t>
    </rPh>
    <rPh sb="3" eb="6">
      <t>ショウガイシャ</t>
    </rPh>
    <phoneticPr fontId="4"/>
  </si>
  <si>
    <r>
      <rPr>
        <sz val="11"/>
        <color indexed="8"/>
        <rFont val="ＭＳ 明朝"/>
        <family val="1"/>
        <charset val="128"/>
      </rPr>
      <t>控除額合計</t>
    </r>
    <rPh sb="0" eb="2">
      <t>コウジョ</t>
    </rPh>
    <rPh sb="2" eb="3">
      <t>ガク</t>
    </rPh>
    <rPh sb="3" eb="5">
      <t>ゴウケイ</t>
    </rPh>
    <phoneticPr fontId="4"/>
  </si>
  <si>
    <r>
      <rPr>
        <sz val="11"/>
        <color indexed="8"/>
        <rFont val="ＭＳ 明朝"/>
        <family val="1"/>
        <charset val="128"/>
      </rPr>
      <t>イ</t>
    </r>
    <phoneticPr fontId="4"/>
  </si>
  <si>
    <r>
      <t>3.</t>
    </r>
    <r>
      <rPr>
        <sz val="11"/>
        <color indexed="8"/>
        <rFont val="ＭＳ 明朝"/>
        <family val="1"/>
        <charset val="128"/>
      </rPr>
      <t>月収額</t>
    </r>
    <rPh sb="2" eb="4">
      <t>ゲッシュウ</t>
    </rPh>
    <rPh sb="4" eb="5">
      <t>ガク</t>
    </rPh>
    <phoneticPr fontId="4"/>
  </si>
  <si>
    <r>
      <rPr>
        <sz val="11"/>
        <color indexed="8"/>
        <rFont val="ＭＳ 明朝"/>
        <family val="1"/>
        <charset val="128"/>
      </rPr>
      <t>ア</t>
    </r>
    <phoneticPr fontId="4"/>
  </si>
  <si>
    <r>
      <rPr>
        <sz val="11"/>
        <color indexed="8"/>
        <rFont val="ＭＳ 明朝"/>
        <family val="1"/>
        <charset val="128"/>
      </rPr>
      <t>－</t>
    </r>
    <phoneticPr fontId="4"/>
  </si>
  <si>
    <r>
      <rPr>
        <sz val="11"/>
        <color indexed="8"/>
        <rFont val="ＭＳ 明朝"/>
        <family val="1"/>
        <charset val="128"/>
      </rPr>
      <t>　＝</t>
    </r>
    <phoneticPr fontId="4"/>
  </si>
  <si>
    <r>
      <t>12</t>
    </r>
    <r>
      <rPr>
        <sz val="11"/>
        <color indexed="8"/>
        <rFont val="ＭＳ 明朝"/>
        <family val="1"/>
        <charset val="128"/>
      </rPr>
      <t>ヶ月</t>
    </r>
    <rPh sb="3" eb="4">
      <t>ゲツ</t>
    </rPh>
    <phoneticPr fontId="4"/>
  </si>
  <si>
    <r>
      <t>4.</t>
    </r>
    <r>
      <rPr>
        <sz val="11"/>
        <color indexed="8"/>
        <rFont val="ＭＳ 明朝"/>
        <family val="1"/>
        <charset val="128"/>
      </rPr>
      <t>収入階層</t>
    </r>
    <rPh sb="2" eb="4">
      <t>シュウニュウ</t>
    </rPh>
    <rPh sb="4" eb="6">
      <t>カイソウ</t>
    </rPh>
    <phoneticPr fontId="4"/>
  </si>
  <si>
    <r>
      <rPr>
        <sz val="11"/>
        <color indexed="8"/>
        <rFont val="ＭＳ 明朝"/>
        <family val="1"/>
        <charset val="128"/>
      </rPr>
      <t>収入階層</t>
    </r>
    <rPh sb="0" eb="2">
      <t>シュウニュウ</t>
    </rPh>
    <rPh sb="2" eb="4">
      <t>カイソウ</t>
    </rPh>
    <phoneticPr fontId="4"/>
  </si>
  <si>
    <r>
      <t>5.</t>
    </r>
    <r>
      <rPr>
        <sz val="11"/>
        <color indexed="8"/>
        <rFont val="ＭＳ 明朝"/>
        <family val="1"/>
        <charset val="128"/>
      </rPr>
      <t>申込み可否</t>
    </r>
    <rPh sb="2" eb="4">
      <t>モウシコ</t>
    </rPh>
    <rPh sb="5" eb="7">
      <t>カヒ</t>
    </rPh>
    <phoneticPr fontId="4"/>
  </si>
  <si>
    <r>
      <rPr>
        <sz val="11"/>
        <color indexed="8"/>
        <rFont val="ＭＳ 明朝"/>
        <family val="1"/>
        <charset val="128"/>
      </rPr>
      <t>公営住宅</t>
    </r>
    <rPh sb="0" eb="2">
      <t>コウエイ</t>
    </rPh>
    <rPh sb="2" eb="4">
      <t>ジュウタク</t>
    </rPh>
    <phoneticPr fontId="4"/>
  </si>
  <si>
    <r>
      <rPr>
        <sz val="11"/>
        <color indexed="8"/>
        <rFont val="ＭＳ 明朝"/>
        <family val="1"/>
        <charset val="128"/>
      </rPr>
      <t>改良住宅</t>
    </r>
    <rPh sb="0" eb="2">
      <t>カイリョウ</t>
    </rPh>
    <rPh sb="2" eb="4">
      <t>ジュウタク</t>
    </rPh>
    <phoneticPr fontId="4"/>
  </si>
  <si>
    <r>
      <rPr>
        <sz val="14"/>
        <color indexed="8"/>
        <rFont val="ＭＳ 明朝"/>
        <family val="1"/>
        <charset val="128"/>
      </rPr>
      <t>月収額計算表</t>
    </r>
    <rPh sb="0" eb="2">
      <t>ゲッシュウ</t>
    </rPh>
    <rPh sb="2" eb="3">
      <t>ガク</t>
    </rPh>
    <rPh sb="3" eb="5">
      <t>ケイサン</t>
    </rPh>
    <rPh sb="5" eb="6">
      <t>ヒョウ</t>
    </rPh>
    <phoneticPr fontId="4"/>
  </si>
  <si>
    <t>⑧ひとり親</t>
    <rPh sb="4" eb="5">
      <t>オヤ</t>
    </rPh>
    <phoneticPr fontId="3"/>
  </si>
  <si>
    <r>
      <rPr>
        <b/>
        <sz val="11"/>
        <color indexed="8"/>
        <rFont val="ＭＳ Ｐゴシック"/>
        <family val="3"/>
        <charset val="128"/>
      </rPr>
      <t>年収</t>
    </r>
    <rPh sb="0" eb="2">
      <t>ネンシュウ</t>
    </rPh>
    <phoneticPr fontId="4"/>
  </si>
  <si>
    <r>
      <rPr>
        <b/>
        <sz val="11"/>
        <color indexed="8"/>
        <rFont val="ＭＳ Ｐゴシック"/>
        <family val="3"/>
        <charset val="128"/>
      </rPr>
      <t>総所得</t>
    </r>
    <rPh sb="0" eb="3">
      <t>ソウショトク</t>
    </rPh>
    <phoneticPr fontId="4"/>
  </si>
  <si>
    <r>
      <rPr>
        <b/>
        <sz val="11"/>
        <color indexed="8"/>
        <rFont val="ＭＳ Ｐゴシック"/>
        <family val="3"/>
        <charset val="128"/>
      </rPr>
      <t>判定額</t>
    </r>
    <rPh sb="0" eb="2">
      <t>ハンテイ</t>
    </rPh>
    <rPh sb="2" eb="3">
      <t>ガク</t>
    </rPh>
    <phoneticPr fontId="4"/>
  </si>
  <si>
    <r>
      <rPr>
        <b/>
        <sz val="11"/>
        <color indexed="8"/>
        <rFont val="ＭＳ Ｐゴシック"/>
        <family val="3"/>
        <charset val="128"/>
      </rPr>
      <t>計算方法</t>
    </r>
    <rPh sb="0" eb="2">
      <t>ケイサン</t>
    </rPh>
    <rPh sb="2" eb="4">
      <t>ホウホウ</t>
    </rPh>
    <phoneticPr fontId="4"/>
  </si>
  <si>
    <t>給与</t>
    <rPh sb="0" eb="2">
      <t>キュウヨ</t>
    </rPh>
    <phoneticPr fontId="3"/>
  </si>
  <si>
    <t>年金</t>
    <rPh sb="0" eb="2">
      <t>ネンキン</t>
    </rPh>
    <phoneticPr fontId="3"/>
  </si>
  <si>
    <r>
      <rPr>
        <b/>
        <sz val="11"/>
        <color indexed="8"/>
        <rFont val="ＭＳ Ｐゴシック"/>
        <family val="3"/>
        <charset val="128"/>
      </rPr>
      <t>月収</t>
    </r>
    <rPh sb="0" eb="2">
      <t>ゲッシュウ</t>
    </rPh>
    <phoneticPr fontId="4"/>
  </si>
  <si>
    <r>
      <rPr>
        <b/>
        <sz val="11"/>
        <color indexed="8"/>
        <rFont val="ＭＳ Ｐゴシック"/>
        <family val="3"/>
        <charset val="128"/>
      </rPr>
      <t>分位</t>
    </r>
    <rPh sb="0" eb="1">
      <t>ブン</t>
    </rPh>
    <rPh sb="1" eb="2">
      <t>イ</t>
    </rPh>
    <phoneticPr fontId="4"/>
  </si>
  <si>
    <r>
      <rPr>
        <b/>
        <sz val="11"/>
        <color indexed="8"/>
        <rFont val="ＭＳ Ｐゴシック"/>
        <family val="3"/>
        <charset val="128"/>
      </rPr>
      <t>決定分位</t>
    </r>
    <rPh sb="0" eb="2">
      <t>ケッテイ</t>
    </rPh>
    <rPh sb="2" eb="3">
      <t>ブン</t>
    </rPh>
    <rPh sb="3" eb="4">
      <t>イ</t>
    </rPh>
    <phoneticPr fontId="4"/>
  </si>
  <si>
    <t>階層</t>
    <rPh sb="0" eb="2">
      <t>カイソウ</t>
    </rPh>
    <phoneticPr fontId="3"/>
  </si>
  <si>
    <r>
      <t>380,000</t>
    </r>
    <r>
      <rPr>
        <sz val="11"/>
        <color indexed="8"/>
        <rFont val="ＭＳ 明朝"/>
        <family val="1"/>
        <charset val="128"/>
      </rPr>
      <t>円　×</t>
    </r>
    <rPh sb="3" eb="8">
      <t>０００エン</t>
    </rPh>
    <phoneticPr fontId="4"/>
  </si>
  <si>
    <r>
      <t>100,000</t>
    </r>
    <r>
      <rPr>
        <sz val="11"/>
        <color indexed="8"/>
        <rFont val="ＭＳ 明朝"/>
        <family val="1"/>
        <charset val="128"/>
      </rPr>
      <t>円　×</t>
    </r>
    <rPh sb="3" eb="8">
      <t>０００エン</t>
    </rPh>
    <phoneticPr fontId="4"/>
  </si>
  <si>
    <r>
      <t>250,000</t>
    </r>
    <r>
      <rPr>
        <sz val="11"/>
        <color indexed="8"/>
        <rFont val="ＭＳ 明朝"/>
        <family val="1"/>
        <charset val="128"/>
      </rPr>
      <t>円　×</t>
    </r>
    <rPh sb="3" eb="8">
      <t>０００エン</t>
    </rPh>
    <phoneticPr fontId="4"/>
  </si>
  <si>
    <r>
      <t>270,000</t>
    </r>
    <r>
      <rPr>
        <sz val="11"/>
        <color indexed="8"/>
        <rFont val="ＭＳ 明朝"/>
        <family val="1"/>
        <charset val="128"/>
      </rPr>
      <t>円　×</t>
    </r>
    <rPh sb="3" eb="8">
      <t>０００エン</t>
    </rPh>
    <phoneticPr fontId="4"/>
  </si>
  <si>
    <r>
      <t>400,000</t>
    </r>
    <r>
      <rPr>
        <sz val="11"/>
        <color indexed="8"/>
        <rFont val="ＭＳ 明朝"/>
        <family val="1"/>
        <charset val="128"/>
      </rPr>
      <t>円　×</t>
    </r>
    <rPh sb="3" eb="8">
      <t>０００エン</t>
    </rPh>
    <phoneticPr fontId="4"/>
  </si>
  <si>
    <r>
      <t>350,000</t>
    </r>
    <r>
      <rPr>
        <sz val="11"/>
        <color indexed="8"/>
        <rFont val="ＭＳ 明朝"/>
        <family val="1"/>
        <charset val="128"/>
      </rPr>
      <t>円　×</t>
    </r>
    <rPh sb="3" eb="8">
      <t>０００エン</t>
    </rPh>
    <phoneticPr fontId="4"/>
  </si>
  <si>
    <t>⑦寡婦</t>
    <rPh sb="1" eb="3">
      <t>カフ</t>
    </rPh>
    <phoneticPr fontId="4"/>
  </si>
  <si>
    <t>（65歳以上）</t>
    <rPh sb="3" eb="4">
      <t>サイ</t>
    </rPh>
    <rPh sb="4" eb="6">
      <t>イジョウ</t>
    </rPh>
    <phoneticPr fontId="3"/>
  </si>
  <si>
    <t>（65歳未満）</t>
    <rPh sb="3" eb="4">
      <t>サイ</t>
    </rPh>
    <rPh sb="4" eb="6">
      <t>ミマン</t>
    </rPh>
    <phoneticPr fontId="3"/>
  </si>
  <si>
    <t>所得が500万円以下の寡婦（女性のみ）</t>
    <rPh sb="0" eb="2">
      <t>ショトク</t>
    </rPh>
    <rPh sb="6" eb="10">
      <t>マンエンイカ</t>
    </rPh>
    <rPh sb="11" eb="13">
      <t>カフ</t>
    </rPh>
    <rPh sb="14" eb="16">
      <t>ジョセイ</t>
    </rPh>
    <phoneticPr fontId="4"/>
  </si>
  <si>
    <t>事業所得</t>
    <rPh sb="0" eb="2">
      <t>ジギョウ</t>
    </rPh>
    <rPh sb="2" eb="4">
      <t>ショトク</t>
    </rPh>
    <phoneticPr fontId="3"/>
  </si>
  <si>
    <t>⑨給与所得</t>
    <rPh sb="1" eb="3">
      <t>キュウヨ</t>
    </rPh>
    <rPh sb="3" eb="5">
      <t>ショトク</t>
    </rPh>
    <phoneticPr fontId="3"/>
  </si>
  <si>
    <t>⑩公的年金等所得</t>
    <rPh sb="1" eb="3">
      <t>コウテキ</t>
    </rPh>
    <rPh sb="3" eb="5">
      <t>ネンキン</t>
    </rPh>
    <rPh sb="5" eb="6">
      <t>トウ</t>
    </rPh>
    <rPh sb="6" eb="8">
      <t>ショトク</t>
    </rPh>
    <phoneticPr fontId="3"/>
  </si>
  <si>
    <t>　総所得金額等が48万円以下の生計を一にする子がいる</t>
    <rPh sb="1" eb="2">
      <t>ソウ</t>
    </rPh>
    <rPh sb="2" eb="4">
      <t>ショトク</t>
    </rPh>
    <rPh sb="4" eb="6">
      <t>キンガク</t>
    </rPh>
    <rPh sb="6" eb="7">
      <t>トウ</t>
    </rPh>
    <rPh sb="10" eb="11">
      <t>マン</t>
    </rPh>
    <rPh sb="11" eb="12">
      <t>エン</t>
    </rPh>
    <rPh sb="12" eb="14">
      <t>イカ</t>
    </rPh>
    <rPh sb="15" eb="17">
      <t>セイケイ</t>
    </rPh>
    <rPh sb="18" eb="19">
      <t>イチ</t>
    </rPh>
    <rPh sb="22" eb="23">
      <t>コ</t>
    </rPh>
    <phoneticPr fontId="3"/>
  </si>
  <si>
    <t>給与所得金額（控除後の額）が10万円以上</t>
    <rPh sb="0" eb="2">
      <t>キュウヨ</t>
    </rPh>
    <rPh sb="2" eb="4">
      <t>ショトク</t>
    </rPh>
    <rPh sb="4" eb="6">
      <t>キンガク</t>
    </rPh>
    <rPh sb="7" eb="9">
      <t>コウジョ</t>
    </rPh>
    <rPh sb="9" eb="10">
      <t>ゴ</t>
    </rPh>
    <rPh sb="11" eb="12">
      <t>ガク</t>
    </rPh>
    <rPh sb="16" eb="18">
      <t>マンエン</t>
    </rPh>
    <rPh sb="18" eb="20">
      <t>イジョウ</t>
    </rPh>
    <phoneticPr fontId="3"/>
  </si>
  <si>
    <t>公的年金等所得金額（控除後の額）が10万円以上</t>
    <rPh sb="0" eb="2">
      <t>コウテキ</t>
    </rPh>
    <rPh sb="2" eb="4">
      <t>ネンキン</t>
    </rPh>
    <rPh sb="4" eb="5">
      <t>トウ</t>
    </rPh>
    <rPh sb="5" eb="7">
      <t>ショトク</t>
    </rPh>
    <rPh sb="7" eb="9">
      <t>キンガク</t>
    </rPh>
    <rPh sb="10" eb="12">
      <t>コウジョ</t>
    </rPh>
    <rPh sb="12" eb="13">
      <t>ゴ</t>
    </rPh>
    <rPh sb="14" eb="15">
      <t>ガク</t>
    </rPh>
    <rPh sb="19" eb="21">
      <t>マンエン</t>
    </rPh>
    <rPh sb="21" eb="23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</si>
</sst>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6" formatCode="&quot;¥&quot;#,##0;[Red]&quot;¥&quot;\-#,##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Century Gothic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rgb="FFFFFF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FFFF00"/>
      <name val="ＭＳ 明朝"/>
      <family val="1"/>
      <charset val="128"/>
    </font>
    <font>
      <sz val="11"/>
      <color theme="9" tint="0.7999816888943144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9"/>
      <color theme="9" tint="0.79998168889431442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8D6F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7" fillId="0" borderId="0" xfId="0" applyFont="1">
      <alignment vertical="center"/>
    </xf>
    <xf numFmtId="0" fontId="6" fillId="2" borderId="0" xfId="0" applyFont="1" applyFill="1" applyBorder="1">
      <alignment vertical="center"/>
    </xf>
    <xf numFmtId="6" fontId="8" fillId="5" borderId="9" xfId="2" applyFont="1" applyFill="1" applyBorder="1">
      <alignment vertical="center"/>
    </xf>
    <xf numFmtId="6" fontId="6" fillId="3" borderId="0" xfId="2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6" fontId="6" fillId="6" borderId="0" xfId="2" applyFont="1" applyFill="1" applyBorder="1">
      <alignment vertical="center"/>
    </xf>
    <xf numFmtId="6" fontId="8" fillId="6" borderId="0" xfId="2" applyFont="1" applyFill="1" applyBorder="1">
      <alignment vertical="center"/>
    </xf>
    <xf numFmtId="6" fontId="8" fillId="5" borderId="9" xfId="0" applyNumberFormat="1" applyFont="1" applyFill="1" applyBorder="1">
      <alignment vertical="center"/>
    </xf>
    <xf numFmtId="0" fontId="8" fillId="5" borderId="9" xfId="0" applyFont="1" applyFill="1" applyBorder="1" applyAlignment="1">
      <alignment horizontal="center" vertical="center" shrinkToFit="1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12" fillId="2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3" borderId="0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0" xfId="0" applyFont="1" applyFill="1" applyBorder="1" applyAlignment="1">
      <alignment horizontal="center" vertical="center"/>
    </xf>
    <xf numFmtId="5" fontId="7" fillId="4" borderId="9" xfId="0" applyNumberFormat="1" applyFont="1" applyFill="1" applyBorder="1" applyProtection="1">
      <alignment vertical="center"/>
      <protection locked="0"/>
    </xf>
    <xf numFmtId="0" fontId="7" fillId="3" borderId="11" xfId="0" applyFont="1" applyFill="1" applyBorder="1">
      <alignment vertical="center"/>
    </xf>
    <xf numFmtId="0" fontId="7" fillId="3" borderId="12" xfId="0" applyFont="1" applyFill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1" xfId="0" applyFont="1" applyFill="1" applyBorder="1">
      <alignment vertical="center"/>
    </xf>
    <xf numFmtId="0" fontId="7" fillId="6" borderId="2" xfId="0" applyFont="1" applyFill="1" applyBorder="1">
      <alignment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>
      <alignment vertical="center"/>
    </xf>
    <xf numFmtId="0" fontId="7" fillId="6" borderId="0" xfId="0" applyFont="1" applyFill="1" applyBorder="1">
      <alignment vertical="center"/>
    </xf>
    <xf numFmtId="0" fontId="7" fillId="6" borderId="5" xfId="0" applyFont="1" applyFill="1" applyBorder="1">
      <alignment vertical="center"/>
    </xf>
    <xf numFmtId="0" fontId="16" fillId="2" borderId="2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0" borderId="0" xfId="0" applyFont="1">
      <alignment vertical="center"/>
    </xf>
    <xf numFmtId="0" fontId="9" fillId="2" borderId="10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7" fillId="2" borderId="12" xfId="0" applyFont="1" applyFill="1" applyBorder="1">
      <alignment vertical="center"/>
    </xf>
    <xf numFmtId="6" fontId="18" fillId="2" borderId="0" xfId="2" applyFont="1" applyFill="1" applyBorder="1">
      <alignment vertical="center"/>
    </xf>
    <xf numFmtId="0" fontId="7" fillId="3" borderId="4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14" fillId="2" borderId="0" xfId="0" applyFont="1" applyFill="1" applyBorder="1" applyAlignment="1">
      <alignment horizontal="center" vertical="center" shrinkToFit="1"/>
    </xf>
    <xf numFmtId="38" fontId="7" fillId="0" borderId="0" xfId="1" applyFont="1">
      <alignment vertical="center"/>
    </xf>
    <xf numFmtId="38" fontId="7" fillId="0" borderId="0" xfId="1" applyFont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0" borderId="0" xfId="1" applyFont="1">
      <alignment vertical="center"/>
    </xf>
    <xf numFmtId="6" fontId="7" fillId="4" borderId="9" xfId="2" applyFont="1" applyFill="1" applyBorder="1" applyProtection="1">
      <alignment vertical="center"/>
      <protection locked="0"/>
    </xf>
    <xf numFmtId="6" fontId="8" fillId="5" borderId="13" xfId="2" applyFont="1" applyFill="1" applyBorder="1">
      <alignment vertical="center"/>
    </xf>
    <xf numFmtId="6" fontId="8" fillId="5" borderId="9" xfId="2" applyFont="1" applyFill="1" applyBorder="1" applyAlignment="1">
      <alignment horizontal="right" vertical="center"/>
    </xf>
    <xf numFmtId="0" fontId="13" fillId="2" borderId="0" xfId="0" applyFont="1" applyFill="1" applyBorder="1">
      <alignment vertical="center"/>
    </xf>
    <xf numFmtId="0" fontId="10" fillId="7" borderId="6" xfId="0" applyFont="1" applyFill="1" applyBorder="1">
      <alignment vertical="center"/>
    </xf>
    <xf numFmtId="0" fontId="10" fillId="7" borderId="7" xfId="0" applyFont="1" applyFill="1" applyBorder="1">
      <alignment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8" xfId="0" applyFont="1" applyFill="1" applyBorder="1">
      <alignment vertical="center"/>
    </xf>
    <xf numFmtId="0" fontId="10" fillId="7" borderId="7" xfId="0" applyFont="1" applyFill="1" applyBorder="1" applyAlignment="1">
      <alignment horizontal="right" vertical="center"/>
    </xf>
    <xf numFmtId="0" fontId="10" fillId="7" borderId="7" xfId="0" applyFont="1" applyFill="1" applyBorder="1" applyAlignment="1">
      <alignment horizontal="left" vertical="center"/>
    </xf>
    <xf numFmtId="6" fontId="7" fillId="4" borderId="9" xfId="1" applyNumberFormat="1" applyFont="1" applyFill="1" applyBorder="1">
      <alignment vertical="center"/>
    </xf>
    <xf numFmtId="0" fontId="7" fillId="7" borderId="6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7" fillId="8" borderId="4" xfId="0" applyFont="1" applyFill="1" applyBorder="1">
      <alignment vertical="center"/>
    </xf>
    <xf numFmtId="0" fontId="7" fillId="8" borderId="0" xfId="0" applyFont="1" applyFill="1" applyBorder="1">
      <alignment vertical="center"/>
    </xf>
    <xf numFmtId="0" fontId="7" fillId="8" borderId="5" xfId="0" applyFont="1" applyFill="1" applyBorder="1">
      <alignment vertical="center"/>
    </xf>
    <xf numFmtId="0" fontId="7" fillId="8" borderId="10" xfId="0" applyFont="1" applyFill="1" applyBorder="1">
      <alignment vertical="center"/>
    </xf>
    <xf numFmtId="0" fontId="7" fillId="8" borderId="12" xfId="0" applyFont="1" applyFill="1" applyBorder="1">
      <alignment vertical="center"/>
    </xf>
    <xf numFmtId="0" fontId="7" fillId="8" borderId="11" xfId="0" applyFont="1" applyFill="1" applyBorder="1">
      <alignment vertical="center"/>
    </xf>
    <xf numFmtId="0" fontId="7" fillId="6" borderId="1" xfId="0" applyFont="1" applyFill="1" applyBorder="1">
      <alignment vertical="center"/>
    </xf>
    <xf numFmtId="0" fontId="7" fillId="6" borderId="4" xfId="0" applyFont="1" applyFill="1" applyBorder="1">
      <alignment vertical="center"/>
    </xf>
    <xf numFmtId="0" fontId="7" fillId="6" borderId="10" xfId="0" applyFont="1" applyFill="1" applyBorder="1">
      <alignment vertical="center"/>
    </xf>
    <xf numFmtId="0" fontId="7" fillId="6" borderId="11" xfId="0" applyFont="1" applyFill="1" applyBorder="1">
      <alignment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>
      <alignment vertical="center"/>
    </xf>
    <xf numFmtId="0" fontId="7" fillId="9" borderId="4" xfId="0" applyFont="1" applyFill="1" applyBorder="1">
      <alignment vertical="center"/>
    </xf>
    <xf numFmtId="0" fontId="7" fillId="9" borderId="0" xfId="0" applyFont="1" applyFill="1" applyBorder="1">
      <alignment vertical="center"/>
    </xf>
    <xf numFmtId="0" fontId="7" fillId="9" borderId="0" xfId="0" applyFont="1" applyFill="1" applyBorder="1" applyAlignment="1">
      <alignment horizontal="center" vertical="center"/>
    </xf>
    <xf numFmtId="0" fontId="7" fillId="9" borderId="5" xfId="0" applyFont="1" applyFill="1" applyBorder="1">
      <alignment vertical="center"/>
    </xf>
    <xf numFmtId="0" fontId="7" fillId="9" borderId="10" xfId="0" applyFont="1" applyFill="1" applyBorder="1">
      <alignment vertical="center"/>
    </xf>
    <xf numFmtId="0" fontId="7" fillId="9" borderId="11" xfId="0" applyFont="1" applyFill="1" applyBorder="1">
      <alignment vertical="center"/>
    </xf>
    <xf numFmtId="0" fontId="7" fillId="9" borderId="12" xfId="0" applyFont="1" applyFill="1" applyBorder="1">
      <alignment vertical="center"/>
    </xf>
    <xf numFmtId="6" fontId="6" fillId="9" borderId="0" xfId="2" applyFont="1" applyFill="1" applyBorder="1">
      <alignment vertical="center"/>
    </xf>
    <xf numFmtId="0" fontId="7" fillId="10" borderId="1" xfId="0" applyFont="1" applyFill="1" applyBorder="1">
      <alignment vertical="center"/>
    </xf>
    <xf numFmtId="0" fontId="7" fillId="10" borderId="2" xfId="0" applyFont="1" applyFill="1" applyBorder="1">
      <alignment vertical="center"/>
    </xf>
    <xf numFmtId="0" fontId="7" fillId="10" borderId="3" xfId="0" applyFont="1" applyFill="1" applyBorder="1">
      <alignment vertical="center"/>
    </xf>
    <xf numFmtId="0" fontId="7" fillId="10" borderId="4" xfId="0" applyFont="1" applyFill="1" applyBorder="1">
      <alignment vertical="center"/>
    </xf>
    <xf numFmtId="0" fontId="7" fillId="10" borderId="0" xfId="0" applyFont="1" applyFill="1" applyBorder="1">
      <alignment vertical="center"/>
    </xf>
    <xf numFmtId="0" fontId="7" fillId="10" borderId="5" xfId="0" applyFont="1" applyFill="1" applyBorder="1">
      <alignment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10" xfId="0" applyFont="1" applyFill="1" applyBorder="1">
      <alignment vertical="center"/>
    </xf>
    <xf numFmtId="0" fontId="7" fillId="10" borderId="11" xfId="0" applyFont="1" applyFill="1" applyBorder="1">
      <alignment vertical="center"/>
    </xf>
    <xf numFmtId="0" fontId="7" fillId="10" borderId="12" xfId="0" applyFont="1" applyFill="1" applyBorder="1">
      <alignment vertical="center"/>
    </xf>
    <xf numFmtId="6" fontId="7" fillId="10" borderId="0" xfId="2" applyFont="1" applyFill="1" applyBorder="1">
      <alignment vertical="center"/>
    </xf>
    <xf numFmtId="6" fontId="15" fillId="10" borderId="0" xfId="2" applyFont="1" applyFill="1" applyBorder="1">
      <alignment vertical="center"/>
    </xf>
    <xf numFmtId="6" fontId="15" fillId="10" borderId="11" xfId="2" applyFont="1" applyFill="1" applyBorder="1">
      <alignment vertical="center"/>
    </xf>
    <xf numFmtId="38" fontId="8" fillId="5" borderId="9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FFCC99"/>
      <color rgb="FFFFFF99"/>
      <color rgb="FFE8D6F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56029</xdr:colOff>
      <xdr:row>42</xdr:row>
      <xdr:rowOff>85725</xdr:rowOff>
    </xdr:from>
    <xdr:to>
      <xdr:col>8</xdr:col>
      <xdr:colOff>56029</xdr:colOff>
      <xdr:row>42</xdr:row>
      <xdr:rowOff>85725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98BA1CB-EC5D-44C4-B1DF-C69DD5CD61BA}"/>
            </a:ext>
          </a:extLst>
        </xdr:cNvPr>
        <xdr:cNvCxnSpPr/>
      </xdr:nvCxnSpPr>
      <xdr:spPr>
        <a:xfrm>
          <a:off x="2711823" y="7022166"/>
          <a:ext cx="237564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3"/>
  <sheetViews>
    <sheetView tabSelected="1" topLeftCell="C1" zoomScaleNormal="100" workbookViewId="0">
      <selection activeCell="F8" sqref="F8"/>
    </sheetView>
  </sheetViews>
  <sheetFormatPr defaultRowHeight="13.5" x14ac:dyDescent="0.4"/>
  <cols>
    <col min="1" max="1" width="3" style="1" customWidth="1"/>
    <col min="2" max="2" width="9" style="1"/>
    <col min="3" max="3" width="16" style="1" customWidth="1"/>
    <col min="4" max="4" width="3" style="1" customWidth="1"/>
    <col min="5" max="5" width="4" style="1" customWidth="1"/>
    <col min="6" max="6" width="13.625" style="1" customWidth="1"/>
    <col min="7" max="7" width="3.875" style="1" customWidth="1"/>
    <col min="8" max="8" width="13.625" style="1" customWidth="1"/>
    <col min="9" max="11" width="4.875" style="1" customWidth="1"/>
    <col min="12" max="12" width="13.625" style="1" customWidth="1"/>
    <col min="13" max="13" width="3.875" style="1" customWidth="1"/>
    <col min="14" max="14" width="13.625" style="1" customWidth="1"/>
    <col min="15" max="16" width="4.75" style="1" customWidth="1"/>
    <col min="17" max="17" width="13.625" style="1" customWidth="1"/>
    <col min="18" max="18" width="3.875" style="1" customWidth="1"/>
    <col min="19" max="19" width="13.625" style="1" customWidth="1"/>
    <col min="20" max="20" width="4" style="1" customWidth="1"/>
    <col min="21" max="22" width="2.625" style="1" customWidth="1"/>
    <col min="23" max="23" width="13.75" style="1" customWidth="1"/>
    <col min="24" max="24" width="3" style="1" customWidth="1"/>
    <col min="25" max="25" width="2.75" style="1" customWidth="1"/>
    <col min="26" max="26" width="4.375" style="1" customWidth="1"/>
    <col min="27" max="27" width="11.75" style="45" hidden="1" customWidth="1"/>
    <col min="28" max="28" width="10.625" style="45" hidden="1" customWidth="1"/>
    <col min="29" max="29" width="11.625" style="45" hidden="1" customWidth="1"/>
    <col min="30" max="30" width="14" style="45" hidden="1" customWidth="1"/>
    <col min="31" max="31" width="9.75" style="45" hidden="1" customWidth="1"/>
    <col min="32" max="32" width="11.75" style="45" hidden="1" customWidth="1"/>
    <col min="33" max="33" width="9.5" style="45" hidden="1" customWidth="1"/>
    <col min="34" max="34" width="11.625" style="45" hidden="1" customWidth="1"/>
    <col min="35" max="35" width="12.625" style="45" hidden="1" customWidth="1"/>
    <col min="36" max="36" width="7.625" style="45" hidden="1" customWidth="1"/>
    <col min="37" max="37" width="10.625" style="45" hidden="1" customWidth="1"/>
    <col min="38" max="38" width="9.125" style="45" hidden="1" customWidth="1"/>
    <col min="39" max="39" width="11.625" style="45" hidden="1" customWidth="1"/>
    <col min="40" max="40" width="12.625" style="45" hidden="1" customWidth="1"/>
    <col min="41" max="16384" width="9" style="1"/>
  </cols>
  <sheetData>
    <row r="1" spans="1:40" ht="17.25" x14ac:dyDescent="0.4">
      <c r="A1" s="14"/>
      <c r="B1" s="34" t="s">
        <v>40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6"/>
    </row>
    <row r="2" spans="1:40" ht="18.75" customHeight="1" x14ac:dyDescent="0.4">
      <c r="A2" s="17"/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20"/>
    </row>
    <row r="3" spans="1:40" ht="16.5" customHeight="1" x14ac:dyDescent="0.4">
      <c r="A3" s="35"/>
      <c r="B3" s="19" t="s">
        <v>9</v>
      </c>
      <c r="C3" s="19"/>
      <c r="D3" s="19"/>
      <c r="E3" s="53"/>
      <c r="F3" s="54"/>
      <c r="G3" s="55" t="s">
        <v>7</v>
      </c>
      <c r="H3" s="54"/>
      <c r="I3" s="56"/>
      <c r="J3" s="43"/>
      <c r="K3" s="53"/>
      <c r="L3" s="54"/>
      <c r="M3" s="54"/>
      <c r="N3" s="54"/>
      <c r="O3" s="57" t="s">
        <v>8</v>
      </c>
      <c r="P3" s="58" t="s">
        <v>10</v>
      </c>
      <c r="Q3" s="54"/>
      <c r="R3" s="54"/>
      <c r="S3" s="54"/>
      <c r="T3" s="56"/>
      <c r="U3" s="19"/>
      <c r="V3" s="60"/>
      <c r="W3" s="55" t="s">
        <v>62</v>
      </c>
      <c r="X3" s="61"/>
      <c r="Y3" s="20"/>
    </row>
    <row r="4" spans="1:40" ht="14.25" customHeight="1" x14ac:dyDescent="0.4">
      <c r="A4" s="17"/>
      <c r="B4" s="19"/>
      <c r="C4" s="19"/>
      <c r="D4" s="20"/>
      <c r="E4" s="82"/>
      <c r="F4" s="83"/>
      <c r="G4" s="83"/>
      <c r="H4" s="83"/>
      <c r="I4" s="84"/>
      <c r="J4" s="19"/>
      <c r="K4" s="41"/>
      <c r="L4" s="21"/>
      <c r="M4" s="23" t="s">
        <v>11</v>
      </c>
      <c r="N4" s="21"/>
      <c r="O4" s="22"/>
      <c r="P4" s="74"/>
      <c r="Q4" s="75"/>
      <c r="R4" s="76" t="s">
        <v>12</v>
      </c>
      <c r="S4" s="75"/>
      <c r="T4" s="77"/>
      <c r="U4" s="19"/>
      <c r="V4" s="62"/>
      <c r="W4" s="63"/>
      <c r="X4" s="64"/>
      <c r="Y4" s="20"/>
    </row>
    <row r="5" spans="1:40" ht="14.25" customHeight="1" x14ac:dyDescent="0.4">
      <c r="A5" s="17"/>
      <c r="B5" s="19"/>
      <c r="C5" s="19"/>
      <c r="D5" s="20"/>
      <c r="E5" s="85"/>
      <c r="F5" s="86"/>
      <c r="G5" s="86"/>
      <c r="H5" s="86"/>
      <c r="I5" s="87"/>
      <c r="J5" s="19"/>
      <c r="K5" s="41"/>
      <c r="L5" s="21"/>
      <c r="M5" s="21"/>
      <c r="N5" s="21"/>
      <c r="O5" s="22"/>
      <c r="P5" s="74"/>
      <c r="Q5" s="75"/>
      <c r="R5" s="75"/>
      <c r="S5" s="75"/>
      <c r="T5" s="77"/>
      <c r="U5" s="19"/>
      <c r="V5" s="62"/>
      <c r="W5" s="63"/>
      <c r="X5" s="64"/>
      <c r="Y5" s="20"/>
      <c r="AC5" s="46" t="s">
        <v>46</v>
      </c>
      <c r="AH5" s="46" t="s">
        <v>46</v>
      </c>
      <c r="AM5" s="46" t="s">
        <v>46</v>
      </c>
    </row>
    <row r="6" spans="1:40" ht="14.25" customHeight="1" x14ac:dyDescent="0.4">
      <c r="A6" s="17"/>
      <c r="B6" s="19"/>
      <c r="C6" s="19"/>
      <c r="D6" s="20"/>
      <c r="E6" s="85"/>
      <c r="F6" s="88" t="s">
        <v>13</v>
      </c>
      <c r="G6" s="88"/>
      <c r="H6" s="88" t="s">
        <v>14</v>
      </c>
      <c r="I6" s="87"/>
      <c r="J6" s="19"/>
      <c r="K6" s="41"/>
      <c r="L6" s="23" t="s">
        <v>13</v>
      </c>
      <c r="M6" s="23"/>
      <c r="N6" s="23" t="s">
        <v>14</v>
      </c>
      <c r="O6" s="22"/>
      <c r="P6" s="74"/>
      <c r="Q6" s="76" t="s">
        <v>13</v>
      </c>
      <c r="R6" s="76"/>
      <c r="S6" s="76" t="s">
        <v>14</v>
      </c>
      <c r="T6" s="77"/>
      <c r="U6" s="19"/>
      <c r="V6" s="62"/>
      <c r="W6" s="63"/>
      <c r="X6" s="64"/>
      <c r="Y6" s="20"/>
    </row>
    <row r="7" spans="1:40" ht="14.25" customHeight="1" thickBot="1" x14ac:dyDescent="0.45">
      <c r="A7" s="17"/>
      <c r="B7" s="19"/>
      <c r="C7" s="19"/>
      <c r="D7" s="20"/>
      <c r="E7" s="85"/>
      <c r="F7" s="86"/>
      <c r="G7" s="86"/>
      <c r="H7" s="86"/>
      <c r="I7" s="87"/>
      <c r="J7" s="19"/>
      <c r="K7" s="41"/>
      <c r="L7" s="21"/>
      <c r="M7" s="21"/>
      <c r="N7" s="21"/>
      <c r="O7" s="22"/>
      <c r="P7" s="74"/>
      <c r="Q7" s="75"/>
      <c r="R7" s="75"/>
      <c r="S7" s="75"/>
      <c r="T7" s="77"/>
      <c r="U7" s="19"/>
      <c r="V7" s="62"/>
      <c r="W7" s="63"/>
      <c r="X7" s="64"/>
      <c r="Y7" s="20"/>
      <c r="AA7" s="47" t="s">
        <v>42</v>
      </c>
      <c r="AB7" s="47" t="s">
        <v>43</v>
      </c>
      <c r="AC7" s="47" t="s">
        <v>44</v>
      </c>
      <c r="AD7" s="47" t="s">
        <v>45</v>
      </c>
      <c r="AE7" s="46"/>
      <c r="AF7" s="47" t="s">
        <v>42</v>
      </c>
      <c r="AG7" s="47" t="s">
        <v>43</v>
      </c>
      <c r="AH7" s="47" t="s">
        <v>44</v>
      </c>
      <c r="AI7" s="47" t="s">
        <v>45</v>
      </c>
      <c r="AJ7" s="46"/>
      <c r="AK7" s="47" t="s">
        <v>42</v>
      </c>
      <c r="AL7" s="47" t="s">
        <v>43</v>
      </c>
      <c r="AM7" s="47" t="s">
        <v>44</v>
      </c>
      <c r="AN7" s="47" t="s">
        <v>45</v>
      </c>
    </row>
    <row r="8" spans="1:40" ht="14.25" customHeight="1" thickBot="1" x14ac:dyDescent="0.45">
      <c r="A8" s="35"/>
      <c r="B8" s="19"/>
      <c r="C8" s="19" t="s">
        <v>15</v>
      </c>
      <c r="D8" s="20"/>
      <c r="E8" s="85"/>
      <c r="F8" s="49"/>
      <c r="G8" s="86"/>
      <c r="H8" s="3">
        <f>AB8</f>
        <v>0</v>
      </c>
      <c r="I8" s="87"/>
      <c r="J8" s="19"/>
      <c r="K8" s="41"/>
      <c r="L8" s="24"/>
      <c r="M8" s="21"/>
      <c r="N8" s="3">
        <f>AB24</f>
        <v>0</v>
      </c>
      <c r="O8" s="22"/>
      <c r="P8" s="74"/>
      <c r="Q8" s="49"/>
      <c r="R8" s="75"/>
      <c r="S8" s="50">
        <f>AB30</f>
        <v>0</v>
      </c>
      <c r="T8" s="77"/>
      <c r="U8" s="19"/>
      <c r="V8" s="62"/>
      <c r="W8" s="59"/>
      <c r="X8" s="64"/>
      <c r="Y8" s="20"/>
      <c r="AA8" s="45">
        <f>F8</f>
        <v>0</v>
      </c>
      <c r="AB8" s="48">
        <f>IF(AA8&lt;AC8,AD8,IF(AA8&lt;AC9,AD9,IF(AA8&lt;AC10,AD10,IF(AA8&lt;AC11,AD11,IF(AA8&lt;AC12,AD12,IF(AA8&lt;AC13,AD13,IF(AA8&lt;AC14,AD14,IF(AA8&lt;AC15,AD15,AB9))))))))</f>
        <v>0</v>
      </c>
      <c r="AC8" s="45">
        <v>551000</v>
      </c>
      <c r="AD8" s="45">
        <v>0</v>
      </c>
      <c r="AF8" s="45">
        <f>F10</f>
        <v>0</v>
      </c>
      <c r="AG8" s="48">
        <f>IF(AF8&lt;AH8,AI8,IF(AF8&lt;AH9,AI9,IF(AF8&lt;AH10,AI10,IF(AF8&lt;AH11,AI11,IF(AF8&lt;AH12,AI12,IF(AF8&lt;AH13,AI13,IF(AF8&lt;AH14,AI14,IF(AF8&lt;AH15,AI15,AG9))))))))</f>
        <v>0</v>
      </c>
      <c r="AH8" s="45">
        <v>551000</v>
      </c>
      <c r="AI8" s="45">
        <v>0</v>
      </c>
      <c r="AK8" s="48">
        <f>F12</f>
        <v>0</v>
      </c>
      <c r="AL8" s="48">
        <f>IF(AK8&lt;AM8,AN8,IF(AK8&lt;AM9,AN9,IF(AK8&lt;AM10,AN10,IF(AK8&lt;AM11,AN11,IF(AK8&lt;AM12,AN12,IF(AK8&lt;AM13,AN13,IF(AK8&lt;AM14,AN14,IF(AK8&lt;AM15,AN15,AL9))))))))</f>
        <v>0</v>
      </c>
      <c r="AM8" s="45">
        <v>551000</v>
      </c>
      <c r="AN8" s="45">
        <v>0</v>
      </c>
    </row>
    <row r="9" spans="1:40" ht="14.25" customHeight="1" thickBot="1" x14ac:dyDescent="0.45">
      <c r="A9" s="35"/>
      <c r="B9" s="19"/>
      <c r="C9" s="19"/>
      <c r="D9" s="20"/>
      <c r="E9" s="85"/>
      <c r="F9" s="92"/>
      <c r="G9" s="86"/>
      <c r="H9" s="93"/>
      <c r="I9" s="87"/>
      <c r="J9" s="19"/>
      <c r="K9" s="41"/>
      <c r="L9" s="21"/>
      <c r="M9" s="21"/>
      <c r="N9" s="4"/>
      <c r="O9" s="22"/>
      <c r="P9" s="74"/>
      <c r="Q9" s="75"/>
      <c r="R9" s="75"/>
      <c r="S9" s="81"/>
      <c r="T9" s="77"/>
      <c r="U9" s="19"/>
      <c r="V9" s="62"/>
      <c r="W9" s="63"/>
      <c r="X9" s="64"/>
      <c r="Y9" s="20"/>
      <c r="AB9" s="48">
        <f>IF(AA8&lt;AC16,AD16,IF(AA8&lt;AC17,AD17,AD18))</f>
        <v>-440000</v>
      </c>
      <c r="AC9" s="45">
        <v>1619000</v>
      </c>
      <c r="AD9" s="45">
        <f>AA8-550000</f>
        <v>-550000</v>
      </c>
      <c r="AG9" s="48">
        <f>IF(AF8&lt;AH16,AI16,IF(AF8&lt;AH17,AI17,AI18))</f>
        <v>-440000</v>
      </c>
      <c r="AH9" s="45">
        <v>1619000</v>
      </c>
      <c r="AI9" s="45">
        <f>AF8-550000</f>
        <v>-550000</v>
      </c>
      <c r="AL9" s="48">
        <f>IF(AK8&lt;AM16,AN16,IF(AK8&lt;AM17,AN17,AN18))</f>
        <v>-440000</v>
      </c>
      <c r="AM9" s="45">
        <v>1619000</v>
      </c>
      <c r="AN9" s="45">
        <f>AK8-550000</f>
        <v>-550000</v>
      </c>
    </row>
    <row r="10" spans="1:40" ht="14.25" customHeight="1" thickBot="1" x14ac:dyDescent="0.45">
      <c r="A10" s="35"/>
      <c r="B10" s="19"/>
      <c r="C10" s="19" t="s">
        <v>16</v>
      </c>
      <c r="D10" s="20"/>
      <c r="E10" s="85"/>
      <c r="F10" s="49"/>
      <c r="G10" s="86"/>
      <c r="H10" s="3">
        <f>AG8</f>
        <v>0</v>
      </c>
      <c r="I10" s="87"/>
      <c r="J10" s="19"/>
      <c r="K10" s="41"/>
      <c r="L10" s="24"/>
      <c r="M10" s="21"/>
      <c r="N10" s="3">
        <f>AG24</f>
        <v>0</v>
      </c>
      <c r="O10" s="22"/>
      <c r="P10" s="74"/>
      <c r="Q10" s="49"/>
      <c r="R10" s="75"/>
      <c r="S10" s="50">
        <f>AG30</f>
        <v>0</v>
      </c>
      <c r="T10" s="77"/>
      <c r="U10" s="19"/>
      <c r="V10" s="62"/>
      <c r="W10" s="59"/>
      <c r="X10" s="64"/>
      <c r="Y10" s="20"/>
      <c r="AC10" s="45">
        <v>1620000</v>
      </c>
      <c r="AD10" s="45">
        <v>1069000</v>
      </c>
      <c r="AH10" s="45">
        <v>1620000</v>
      </c>
      <c r="AI10" s="45">
        <v>1069000</v>
      </c>
      <c r="AM10" s="45">
        <v>1620000</v>
      </c>
      <c r="AN10" s="45">
        <v>1069000</v>
      </c>
    </row>
    <row r="11" spans="1:40" ht="14.25" customHeight="1" thickBot="1" x14ac:dyDescent="0.45">
      <c r="A11" s="35"/>
      <c r="B11" s="19"/>
      <c r="C11" s="19"/>
      <c r="D11" s="20"/>
      <c r="E11" s="85"/>
      <c r="F11" s="92"/>
      <c r="G11" s="86"/>
      <c r="H11" s="93"/>
      <c r="I11" s="87"/>
      <c r="J11" s="19"/>
      <c r="K11" s="41"/>
      <c r="L11" s="21"/>
      <c r="M11" s="21"/>
      <c r="N11" s="4"/>
      <c r="O11" s="22"/>
      <c r="P11" s="74"/>
      <c r="Q11" s="75"/>
      <c r="R11" s="75"/>
      <c r="S11" s="81"/>
      <c r="T11" s="77"/>
      <c r="U11" s="19"/>
      <c r="V11" s="62"/>
      <c r="W11" s="63"/>
      <c r="X11" s="64"/>
      <c r="Y11" s="20"/>
      <c r="AC11" s="45">
        <v>1622000</v>
      </c>
      <c r="AD11" s="45">
        <v>1070000</v>
      </c>
      <c r="AH11" s="45">
        <v>1622000</v>
      </c>
      <c r="AI11" s="45">
        <v>1070000</v>
      </c>
      <c r="AM11" s="45">
        <v>1622000</v>
      </c>
      <c r="AN11" s="45">
        <v>1070000</v>
      </c>
    </row>
    <row r="12" spans="1:40" ht="14.25" customHeight="1" thickBot="1" x14ac:dyDescent="0.45">
      <c r="A12" s="35"/>
      <c r="B12" s="19"/>
      <c r="C12" s="19" t="s">
        <v>17</v>
      </c>
      <c r="D12" s="20"/>
      <c r="E12" s="85"/>
      <c r="F12" s="49"/>
      <c r="G12" s="86"/>
      <c r="H12" s="3">
        <f>AL8</f>
        <v>0</v>
      </c>
      <c r="I12" s="87"/>
      <c r="J12" s="19"/>
      <c r="K12" s="41"/>
      <c r="L12" s="24"/>
      <c r="M12" s="21"/>
      <c r="N12" s="3">
        <f>AL24</f>
        <v>0</v>
      </c>
      <c r="O12" s="22"/>
      <c r="P12" s="74"/>
      <c r="Q12" s="49"/>
      <c r="R12" s="75"/>
      <c r="S12" s="50">
        <f>AL30</f>
        <v>0</v>
      </c>
      <c r="T12" s="77"/>
      <c r="U12" s="19"/>
      <c r="V12" s="62"/>
      <c r="W12" s="59"/>
      <c r="X12" s="64"/>
      <c r="Y12" s="20"/>
      <c r="AC12" s="45">
        <v>1624000</v>
      </c>
      <c r="AD12" s="45">
        <v>1072000</v>
      </c>
      <c r="AH12" s="45">
        <v>1624000</v>
      </c>
      <c r="AI12" s="45">
        <v>1072000</v>
      </c>
      <c r="AM12" s="45">
        <v>1624000</v>
      </c>
      <c r="AN12" s="45">
        <v>1072000</v>
      </c>
    </row>
    <row r="13" spans="1:40" ht="14.25" customHeight="1" x14ac:dyDescent="0.4">
      <c r="A13" s="35"/>
      <c r="B13" s="19"/>
      <c r="C13" s="19"/>
      <c r="D13" s="20"/>
      <c r="E13" s="89"/>
      <c r="F13" s="90"/>
      <c r="G13" s="90"/>
      <c r="H13" s="94"/>
      <c r="I13" s="91"/>
      <c r="J13" s="19"/>
      <c r="K13" s="42"/>
      <c r="L13" s="25"/>
      <c r="M13" s="25"/>
      <c r="N13" s="25"/>
      <c r="O13" s="26"/>
      <c r="P13" s="78"/>
      <c r="Q13" s="79"/>
      <c r="R13" s="79"/>
      <c r="S13" s="79"/>
      <c r="T13" s="80"/>
      <c r="U13" s="19"/>
      <c r="V13" s="65"/>
      <c r="W13" s="67"/>
      <c r="X13" s="66"/>
      <c r="Y13" s="20"/>
      <c r="AC13" s="45">
        <v>1628000</v>
      </c>
      <c r="AD13" s="45">
        <v>1074000</v>
      </c>
      <c r="AH13" s="45">
        <v>1628000</v>
      </c>
      <c r="AI13" s="45">
        <v>1074000</v>
      </c>
      <c r="AM13" s="45">
        <v>1628000</v>
      </c>
      <c r="AN13" s="45">
        <v>1074000</v>
      </c>
    </row>
    <row r="14" spans="1:40" ht="14.25" customHeight="1" thickBot="1" x14ac:dyDescent="0.45">
      <c r="A14" s="35"/>
      <c r="B14" s="19"/>
      <c r="C14" s="19"/>
      <c r="D14" s="19"/>
      <c r="E14" s="19"/>
      <c r="F14" s="19"/>
      <c r="G14" s="19"/>
      <c r="H14" s="40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  <c r="AC14" s="45">
        <v>1800000</v>
      </c>
      <c r="AD14" s="48">
        <f>INT(AA8/4000)*4000*0.6+100000</f>
        <v>100000</v>
      </c>
      <c r="AH14" s="45">
        <v>1800000</v>
      </c>
      <c r="AI14" s="48">
        <f>INT(AF8/4000)*4000*0.6+100000</f>
        <v>100000</v>
      </c>
      <c r="AM14" s="45">
        <v>1800000</v>
      </c>
      <c r="AN14" s="48">
        <f>INT(AK8/4000)*4000*0.6+100000</f>
        <v>100000</v>
      </c>
    </row>
    <row r="15" spans="1:40" ht="14.25" customHeight="1" thickBot="1" x14ac:dyDescent="0.45">
      <c r="A15" s="35"/>
      <c r="B15" s="19"/>
      <c r="C15" s="19" t="s">
        <v>18</v>
      </c>
      <c r="D15" s="19"/>
      <c r="E15" s="19"/>
      <c r="F15" s="19"/>
      <c r="G15" s="19"/>
      <c r="H15" s="51">
        <f>H8+H10+H12+N8+N10+N12+S8+S10+S12+W8+W10+W12</f>
        <v>0</v>
      </c>
      <c r="I15" s="27" t="s">
        <v>19</v>
      </c>
      <c r="J15" s="27"/>
      <c r="K15" s="27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20"/>
      <c r="AC15" s="45">
        <v>3600000</v>
      </c>
      <c r="AD15" s="48">
        <f>INT(AA8/4000)*4000*0.7-80000</f>
        <v>-80000</v>
      </c>
      <c r="AH15" s="45">
        <v>3600000</v>
      </c>
      <c r="AI15" s="48">
        <f>INT(AF8/4000)*4000*0.7-80000</f>
        <v>-80000</v>
      </c>
      <c r="AM15" s="45">
        <v>3600000</v>
      </c>
      <c r="AN15" s="48">
        <f>INT(AK8/4000)*4000*0.7-80000</f>
        <v>-80000</v>
      </c>
    </row>
    <row r="16" spans="1:40" ht="14.25" customHeight="1" x14ac:dyDescent="0.4">
      <c r="A16" s="35"/>
      <c r="B16" s="19"/>
      <c r="C16" s="19"/>
      <c r="D16" s="19"/>
      <c r="E16" s="19"/>
      <c r="F16" s="19"/>
      <c r="G16" s="19"/>
      <c r="H16" s="19"/>
      <c r="I16" s="27"/>
      <c r="J16" s="27"/>
      <c r="K16" s="27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20"/>
      <c r="AC16" s="45">
        <v>6600000</v>
      </c>
      <c r="AD16" s="48">
        <f>INT(AA8/4000)*4000*0.8-440000</f>
        <v>-440000</v>
      </c>
      <c r="AH16" s="45">
        <v>6600000</v>
      </c>
      <c r="AI16" s="48">
        <f>INT(AF8/4000)*4000*0.8-440000</f>
        <v>-440000</v>
      </c>
      <c r="AM16" s="45">
        <v>6600000</v>
      </c>
      <c r="AN16" s="48">
        <f>INT(AK8/4000)*4000*0.8-440000</f>
        <v>-440000</v>
      </c>
    </row>
    <row r="17" spans="1:40" ht="14.25" customHeight="1" thickBot="1" x14ac:dyDescent="0.45">
      <c r="A17" s="35"/>
      <c r="B17" s="19" t="s">
        <v>20</v>
      </c>
      <c r="C17" s="19"/>
      <c r="D17" s="20"/>
      <c r="E17" s="68"/>
      <c r="F17" s="29"/>
      <c r="G17" s="29"/>
      <c r="H17" s="29"/>
      <c r="I17" s="30"/>
      <c r="J17" s="30"/>
      <c r="K17" s="30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31"/>
      <c r="Y17" s="20"/>
      <c r="AC17" s="45">
        <v>8500000</v>
      </c>
      <c r="AD17" s="48">
        <f>AA8*0.9-1100000</f>
        <v>-1100000</v>
      </c>
      <c r="AH17" s="45">
        <v>8500000</v>
      </c>
      <c r="AI17" s="48">
        <f>AF8*0.9-1100000</f>
        <v>-1100000</v>
      </c>
      <c r="AM17" s="45">
        <v>8500000</v>
      </c>
      <c r="AN17" s="48">
        <f>AK8*0.9-1100000</f>
        <v>-1100000</v>
      </c>
    </row>
    <row r="18" spans="1:40" ht="14.25" customHeight="1" thickBot="1" x14ac:dyDescent="0.45">
      <c r="A18" s="35"/>
      <c r="B18" s="19"/>
      <c r="C18" s="19" t="s">
        <v>21</v>
      </c>
      <c r="D18" s="20"/>
      <c r="E18" s="69"/>
      <c r="F18" s="11" t="s">
        <v>52</v>
      </c>
      <c r="G18" s="10"/>
      <c r="H18" s="11" t="s">
        <v>22</v>
      </c>
      <c r="I18" s="11"/>
      <c r="J18" s="11"/>
      <c r="K18" s="11"/>
      <c r="L18" s="3">
        <f>380000*G18</f>
        <v>0</v>
      </c>
      <c r="M18" s="32"/>
      <c r="N18" s="96" t="s">
        <v>0</v>
      </c>
      <c r="O18" s="96"/>
      <c r="P18" s="96"/>
      <c r="Q18" s="96"/>
      <c r="R18" s="32"/>
      <c r="S18" s="32"/>
      <c r="T18" s="32"/>
      <c r="U18" s="32"/>
      <c r="V18" s="32"/>
      <c r="W18" s="32"/>
      <c r="X18" s="33"/>
      <c r="Y18" s="20"/>
      <c r="AD18" s="48">
        <f>AA8-1950000</f>
        <v>-1950000</v>
      </c>
      <c r="AI18" s="48">
        <f>AF8-1950000</f>
        <v>-1950000</v>
      </c>
      <c r="AN18" s="48">
        <f>AK8-1950000</f>
        <v>-1950000</v>
      </c>
    </row>
    <row r="19" spans="1:40" ht="14.25" customHeight="1" thickBot="1" x14ac:dyDescent="0.45">
      <c r="A19" s="35"/>
      <c r="B19" s="19"/>
      <c r="C19" s="19"/>
      <c r="D19" s="20"/>
      <c r="E19" s="69"/>
      <c r="F19" s="11"/>
      <c r="G19" s="11"/>
      <c r="H19" s="11"/>
      <c r="I19" s="32"/>
      <c r="J19" s="32"/>
      <c r="K19" s="32"/>
      <c r="L19" s="6"/>
      <c r="M19" s="32"/>
      <c r="N19" s="32"/>
      <c r="O19" s="32"/>
      <c r="P19" s="11"/>
      <c r="Q19" s="32"/>
      <c r="R19" s="32"/>
      <c r="S19" s="32"/>
      <c r="T19" s="32"/>
      <c r="U19" s="32"/>
      <c r="V19" s="32"/>
      <c r="W19" s="32"/>
      <c r="X19" s="33"/>
      <c r="Y19" s="20"/>
      <c r="AD19" s="48">
        <f>AA9-1950000</f>
        <v>-1950000</v>
      </c>
    </row>
    <row r="20" spans="1:40" ht="14.25" customHeight="1" thickBot="1" x14ac:dyDescent="0.45">
      <c r="A20" s="35"/>
      <c r="B20" s="19"/>
      <c r="C20" s="19" t="s">
        <v>23</v>
      </c>
      <c r="D20" s="20"/>
      <c r="E20" s="69"/>
      <c r="F20" s="11" t="s">
        <v>52</v>
      </c>
      <c r="G20" s="10"/>
      <c r="H20" s="11" t="s">
        <v>22</v>
      </c>
      <c r="I20" s="11"/>
      <c r="J20" s="11"/>
      <c r="K20" s="11"/>
      <c r="L20" s="3">
        <f>380000*G20</f>
        <v>0</v>
      </c>
      <c r="M20" s="32"/>
      <c r="N20" s="96" t="s">
        <v>1</v>
      </c>
      <c r="O20" s="96"/>
      <c r="P20" s="96"/>
      <c r="Q20" s="96"/>
      <c r="R20" s="32"/>
      <c r="S20" s="32"/>
      <c r="T20" s="32"/>
      <c r="U20" s="32"/>
      <c r="V20" s="32"/>
      <c r="W20" s="32"/>
      <c r="X20" s="33"/>
      <c r="Y20" s="20"/>
    </row>
    <row r="21" spans="1:40" ht="14.25" customHeight="1" thickBot="1" x14ac:dyDescent="0.45">
      <c r="A21" s="35"/>
      <c r="B21" s="19"/>
      <c r="C21" s="19"/>
      <c r="D21" s="20"/>
      <c r="E21" s="69"/>
      <c r="F21" s="11"/>
      <c r="G21" s="11"/>
      <c r="H21" s="11"/>
      <c r="I21" s="32"/>
      <c r="J21" s="32"/>
      <c r="K21" s="32"/>
      <c r="L21" s="6"/>
      <c r="M21" s="32"/>
      <c r="N21" s="32"/>
      <c r="O21" s="32"/>
      <c r="P21" s="11"/>
      <c r="Q21" s="32"/>
      <c r="R21" s="32"/>
      <c r="S21" s="32"/>
      <c r="T21" s="32"/>
      <c r="U21" s="32"/>
      <c r="V21" s="32"/>
      <c r="W21" s="32"/>
      <c r="X21" s="33"/>
      <c r="Y21" s="20"/>
      <c r="AC21" s="46" t="s">
        <v>47</v>
      </c>
      <c r="AH21" s="46" t="s">
        <v>47</v>
      </c>
      <c r="AM21" s="46" t="s">
        <v>47</v>
      </c>
    </row>
    <row r="22" spans="1:40" ht="14.25" customHeight="1" thickBot="1" x14ac:dyDescent="0.45">
      <c r="A22" s="35"/>
      <c r="B22" s="19"/>
      <c r="C22" s="19" t="s">
        <v>24</v>
      </c>
      <c r="D22" s="20"/>
      <c r="E22" s="69"/>
      <c r="F22" s="11" t="s">
        <v>53</v>
      </c>
      <c r="G22" s="10"/>
      <c r="H22" s="11" t="s">
        <v>22</v>
      </c>
      <c r="I22" s="11"/>
      <c r="J22" s="11"/>
      <c r="K22" s="11"/>
      <c r="L22" s="3">
        <f>100000*G22</f>
        <v>0</v>
      </c>
      <c r="M22" s="32"/>
      <c r="N22" s="96" t="s">
        <v>2</v>
      </c>
      <c r="O22" s="96"/>
      <c r="P22" s="96"/>
      <c r="Q22" s="96"/>
      <c r="R22" s="96"/>
      <c r="S22" s="32"/>
      <c r="T22" s="32"/>
      <c r="U22" s="32"/>
      <c r="V22" s="32"/>
      <c r="W22" s="32"/>
      <c r="X22" s="33"/>
      <c r="Y22" s="20"/>
    </row>
    <row r="23" spans="1:40" ht="14.25" customHeight="1" thickBot="1" x14ac:dyDescent="0.45">
      <c r="A23" s="35"/>
      <c r="B23" s="19"/>
      <c r="C23" s="19"/>
      <c r="D23" s="20"/>
      <c r="E23" s="69"/>
      <c r="F23" s="11"/>
      <c r="G23" s="11"/>
      <c r="H23" s="11"/>
      <c r="I23" s="32"/>
      <c r="J23" s="32"/>
      <c r="K23" s="32"/>
      <c r="L23" s="6"/>
      <c r="M23" s="32"/>
      <c r="N23" s="32"/>
      <c r="O23" s="32"/>
      <c r="P23" s="11"/>
      <c r="Q23" s="32"/>
      <c r="R23" s="32"/>
      <c r="S23" s="32"/>
      <c r="T23" s="32"/>
      <c r="U23" s="32"/>
      <c r="V23" s="32"/>
      <c r="W23" s="32"/>
      <c r="X23" s="33"/>
      <c r="Y23" s="20"/>
      <c r="AA23" s="47" t="s">
        <v>42</v>
      </c>
      <c r="AB23" s="47" t="s">
        <v>43</v>
      </c>
      <c r="AC23" s="47" t="s">
        <v>44</v>
      </c>
      <c r="AD23" s="47" t="s">
        <v>45</v>
      </c>
      <c r="AE23" s="46"/>
      <c r="AF23" s="47" t="s">
        <v>42</v>
      </c>
      <c r="AG23" s="47" t="s">
        <v>43</v>
      </c>
      <c r="AH23" s="47" t="s">
        <v>44</v>
      </c>
      <c r="AI23" s="47" t="s">
        <v>45</v>
      </c>
      <c r="AJ23" s="46"/>
      <c r="AK23" s="47" t="s">
        <v>42</v>
      </c>
      <c r="AL23" s="47" t="s">
        <v>43</v>
      </c>
      <c r="AM23" s="47" t="s">
        <v>44</v>
      </c>
      <c r="AN23" s="47" t="s">
        <v>45</v>
      </c>
    </row>
    <row r="24" spans="1:40" ht="14.25" customHeight="1" thickBot="1" x14ac:dyDescent="0.45">
      <c r="A24" s="35"/>
      <c r="B24" s="19"/>
      <c r="C24" s="19" t="s">
        <v>25</v>
      </c>
      <c r="D24" s="20"/>
      <c r="E24" s="69"/>
      <c r="F24" s="11" t="s">
        <v>54</v>
      </c>
      <c r="G24" s="10"/>
      <c r="H24" s="11" t="s">
        <v>22</v>
      </c>
      <c r="I24" s="11"/>
      <c r="J24" s="11"/>
      <c r="K24" s="11"/>
      <c r="L24" s="3">
        <f>250000*G24</f>
        <v>0</v>
      </c>
      <c r="M24" s="32"/>
      <c r="N24" s="96" t="s">
        <v>3</v>
      </c>
      <c r="O24" s="96"/>
      <c r="P24" s="96"/>
      <c r="Q24" s="96"/>
      <c r="R24" s="32"/>
      <c r="S24" s="32"/>
      <c r="T24" s="32"/>
      <c r="U24" s="32"/>
      <c r="V24" s="32"/>
      <c r="W24" s="32"/>
      <c r="X24" s="33"/>
      <c r="Y24" s="20"/>
      <c r="AA24" s="48">
        <f>L8</f>
        <v>0</v>
      </c>
      <c r="AB24" s="48">
        <f>IF(AA24&lt;AC24,AD24,IF(AA24&lt;AC25,AD25,IF(AA24&lt;AC26,AD26,IF(AA24&lt;AC27,AD27,AD28))))</f>
        <v>0</v>
      </c>
      <c r="AC24" s="45">
        <v>1100000</v>
      </c>
      <c r="AD24" s="45">
        <v>0</v>
      </c>
      <c r="AF24" s="48">
        <f>L10</f>
        <v>0</v>
      </c>
      <c r="AG24" s="48">
        <f>IF(AF24&lt;AH24,AI24,IF(AF24&lt;AH25,AI25,IF(AF24&lt;AH26,AI26,IF(AF24&lt;AH27,AI27,AI28))))</f>
        <v>0</v>
      </c>
      <c r="AH24" s="45">
        <v>1100000</v>
      </c>
      <c r="AI24" s="45">
        <v>0</v>
      </c>
      <c r="AK24" s="48">
        <f>L12</f>
        <v>0</v>
      </c>
      <c r="AL24" s="48">
        <f>IF(AK24&lt;AM24,AN24,IF(AK24&lt;AM25,AN25,IF(AK24&lt;AM26,AN26,IF(AK24&lt;AM27,AN27,AN28))))</f>
        <v>0</v>
      </c>
      <c r="AM24" s="45">
        <v>1100000</v>
      </c>
      <c r="AN24" s="45">
        <v>0</v>
      </c>
    </row>
    <row r="25" spans="1:40" ht="14.25" customHeight="1" thickBot="1" x14ac:dyDescent="0.45">
      <c r="A25" s="35"/>
      <c r="B25" s="19"/>
      <c r="C25" s="19"/>
      <c r="D25" s="20"/>
      <c r="E25" s="69"/>
      <c r="F25" s="11"/>
      <c r="G25" s="11"/>
      <c r="H25" s="11"/>
      <c r="I25" s="32"/>
      <c r="J25" s="32"/>
      <c r="K25" s="32"/>
      <c r="L25" s="6"/>
      <c r="M25" s="32"/>
      <c r="N25" s="32"/>
      <c r="O25" s="32"/>
      <c r="P25" s="11"/>
      <c r="Q25" s="32"/>
      <c r="R25" s="32"/>
      <c r="S25" s="32"/>
      <c r="T25" s="32"/>
      <c r="U25" s="32"/>
      <c r="V25" s="32"/>
      <c r="W25" s="32"/>
      <c r="X25" s="33"/>
      <c r="Y25" s="20"/>
      <c r="AA25" s="46" t="s">
        <v>59</v>
      </c>
      <c r="AC25" s="45">
        <v>3300000</v>
      </c>
      <c r="AD25" s="48">
        <f>+AA24-1100000</f>
        <v>-1100000</v>
      </c>
      <c r="AF25" s="46" t="s">
        <v>59</v>
      </c>
      <c r="AH25" s="45">
        <v>3300000</v>
      </c>
      <c r="AI25" s="48">
        <f>+AF24-1100000</f>
        <v>-1100000</v>
      </c>
      <c r="AK25" s="46" t="s">
        <v>59</v>
      </c>
      <c r="AM25" s="45">
        <v>3300000</v>
      </c>
      <c r="AN25" s="48">
        <f>+AK24-1100000</f>
        <v>-1100000</v>
      </c>
    </row>
    <row r="26" spans="1:40" ht="14.25" customHeight="1" thickBot="1" x14ac:dyDescent="0.45">
      <c r="A26" s="35"/>
      <c r="B26" s="19"/>
      <c r="C26" s="19" t="s">
        <v>26</v>
      </c>
      <c r="D26" s="20"/>
      <c r="E26" s="69"/>
      <c r="F26" s="11" t="s">
        <v>55</v>
      </c>
      <c r="G26" s="10"/>
      <c r="H26" s="11" t="s">
        <v>22</v>
      </c>
      <c r="I26" s="11"/>
      <c r="J26" s="11"/>
      <c r="K26" s="11"/>
      <c r="L26" s="3">
        <f>270000*G26</f>
        <v>0</v>
      </c>
      <c r="M26" s="32"/>
      <c r="N26" s="96" t="s">
        <v>4</v>
      </c>
      <c r="O26" s="96"/>
      <c r="P26" s="96"/>
      <c r="Q26" s="96"/>
      <c r="R26" s="32"/>
      <c r="S26" s="32"/>
      <c r="T26" s="32"/>
      <c r="U26" s="32"/>
      <c r="V26" s="32"/>
      <c r="W26" s="32"/>
      <c r="X26" s="33"/>
      <c r="Y26" s="20"/>
      <c r="AC26" s="45">
        <v>4100000</v>
      </c>
      <c r="AD26" s="48">
        <f>+AA24*0.75-275000</f>
        <v>-275000</v>
      </c>
      <c r="AH26" s="45">
        <v>4100000</v>
      </c>
      <c r="AI26" s="48">
        <f>+AF24*0.75-275000</f>
        <v>-275000</v>
      </c>
      <c r="AM26" s="45">
        <v>4100000</v>
      </c>
      <c r="AN26" s="48">
        <f>+AK24*0.75-275000</f>
        <v>-275000</v>
      </c>
    </row>
    <row r="27" spans="1:40" ht="14.25" customHeight="1" thickBot="1" x14ac:dyDescent="0.45">
      <c r="A27" s="35"/>
      <c r="B27" s="19"/>
      <c r="C27" s="19"/>
      <c r="D27" s="20"/>
      <c r="E27" s="69"/>
      <c r="F27" s="11"/>
      <c r="G27" s="11"/>
      <c r="H27" s="11"/>
      <c r="I27" s="32"/>
      <c r="J27" s="32"/>
      <c r="K27" s="32"/>
      <c r="L27" s="6"/>
      <c r="M27" s="32"/>
      <c r="N27" s="32"/>
      <c r="O27" s="32"/>
      <c r="P27" s="11"/>
      <c r="Q27" s="32"/>
      <c r="R27" s="32"/>
      <c r="S27" s="32"/>
      <c r="T27" s="32"/>
      <c r="U27" s="32"/>
      <c r="V27" s="32"/>
      <c r="W27" s="32"/>
      <c r="X27" s="33"/>
      <c r="Y27" s="20"/>
      <c r="AC27" s="45">
        <v>7700000</v>
      </c>
      <c r="AD27" s="48">
        <f>+AA24*0.85-685000</f>
        <v>-685000</v>
      </c>
      <c r="AH27" s="45">
        <v>7700000</v>
      </c>
      <c r="AI27" s="48">
        <f>+AF24*0.85-685000</f>
        <v>-685000</v>
      </c>
      <c r="AM27" s="45">
        <v>7700000</v>
      </c>
      <c r="AN27" s="48">
        <f>+AK24*0.85-685000</f>
        <v>-685000</v>
      </c>
    </row>
    <row r="28" spans="1:40" ht="14.25" customHeight="1" thickBot="1" x14ac:dyDescent="0.45">
      <c r="A28" s="35"/>
      <c r="B28" s="19"/>
      <c r="C28" s="19" t="s">
        <v>27</v>
      </c>
      <c r="D28" s="20"/>
      <c r="E28" s="69"/>
      <c r="F28" s="11" t="s">
        <v>56</v>
      </c>
      <c r="G28" s="10"/>
      <c r="H28" s="11" t="s">
        <v>22</v>
      </c>
      <c r="I28" s="11"/>
      <c r="J28" s="11"/>
      <c r="K28" s="11"/>
      <c r="L28" s="3">
        <f>400000*G28</f>
        <v>0</v>
      </c>
      <c r="M28" s="32"/>
      <c r="N28" s="96" t="s">
        <v>5</v>
      </c>
      <c r="O28" s="96"/>
      <c r="P28" s="96"/>
      <c r="Q28" s="96"/>
      <c r="R28" s="32"/>
      <c r="S28" s="32"/>
      <c r="T28" s="32"/>
      <c r="U28" s="32"/>
      <c r="V28" s="32"/>
      <c r="W28" s="32"/>
      <c r="X28" s="33"/>
      <c r="Y28" s="20"/>
      <c r="AC28" s="45">
        <v>10000000</v>
      </c>
      <c r="AD28" s="48">
        <f>+AA24*0.95-1455000</f>
        <v>-1455000</v>
      </c>
      <c r="AH28" s="45">
        <v>10000000</v>
      </c>
      <c r="AI28" s="48">
        <f>+AF24*0.95-1455000</f>
        <v>-1455000</v>
      </c>
      <c r="AM28" s="45">
        <v>10000000</v>
      </c>
      <c r="AN28" s="48">
        <f>+AK24*0.95-1455000</f>
        <v>-1455000</v>
      </c>
    </row>
    <row r="29" spans="1:40" ht="14.25" customHeight="1" thickBot="1" x14ac:dyDescent="0.45">
      <c r="A29" s="35"/>
      <c r="B29" s="19"/>
      <c r="C29" s="19"/>
      <c r="D29" s="20"/>
      <c r="E29" s="69"/>
      <c r="F29" s="11"/>
      <c r="G29" s="11"/>
      <c r="H29" s="11"/>
      <c r="I29" s="32"/>
      <c r="J29" s="32"/>
      <c r="K29" s="32"/>
      <c r="L29" s="6"/>
      <c r="M29" s="32"/>
      <c r="N29" s="32"/>
      <c r="O29" s="32"/>
      <c r="P29" s="11"/>
      <c r="Q29" s="32"/>
      <c r="R29" s="32"/>
      <c r="S29" s="32"/>
      <c r="T29" s="32"/>
      <c r="U29" s="32"/>
      <c r="V29" s="32"/>
      <c r="W29" s="32"/>
      <c r="X29" s="33"/>
      <c r="Y29" s="20"/>
      <c r="AD29" s="45">
        <f>AA24-1955000</f>
        <v>-1955000</v>
      </c>
      <c r="AI29" s="45">
        <f>AF24-1955000</f>
        <v>-1955000</v>
      </c>
      <c r="AN29" s="45">
        <f>AK24-1955000</f>
        <v>-1955000</v>
      </c>
    </row>
    <row r="30" spans="1:40" ht="14.25" customHeight="1" thickBot="1" x14ac:dyDescent="0.45">
      <c r="A30" s="35"/>
      <c r="B30" s="19"/>
      <c r="C30" s="52" t="s">
        <v>58</v>
      </c>
      <c r="D30" s="20"/>
      <c r="E30" s="69"/>
      <c r="F30" s="11" t="s">
        <v>55</v>
      </c>
      <c r="G30" s="10"/>
      <c r="H30" s="11" t="s">
        <v>22</v>
      </c>
      <c r="I30" s="11"/>
      <c r="J30" s="11"/>
      <c r="K30" s="11"/>
      <c r="L30" s="3">
        <f>270000*G30</f>
        <v>0</v>
      </c>
      <c r="M30" s="32"/>
      <c r="N30" s="96" t="s">
        <v>61</v>
      </c>
      <c r="O30" s="96"/>
      <c r="P30" s="96"/>
      <c r="Q30" s="96"/>
      <c r="R30" s="32"/>
      <c r="S30" s="32"/>
      <c r="T30" s="32"/>
      <c r="U30" s="32"/>
      <c r="V30" s="32"/>
      <c r="W30" s="32"/>
      <c r="X30" s="33"/>
      <c r="Y30" s="20"/>
      <c r="AA30" s="48">
        <f>Q8</f>
        <v>0</v>
      </c>
      <c r="AB30" s="48">
        <f>IF(AA30&lt;AC30,AD30,IF(AA30&lt;AC31,AD31,IF(AA30&lt;AC32,AD32,IF(AA30&lt;AC33,AD33,AD34))))</f>
        <v>0</v>
      </c>
      <c r="AC30" s="45">
        <v>600001</v>
      </c>
      <c r="AD30" s="45">
        <v>0</v>
      </c>
      <c r="AF30" s="48">
        <f>Q10</f>
        <v>0</v>
      </c>
      <c r="AG30" s="48">
        <f>IF(AF30&lt;AH30,AI30,IF(AF30&lt;AH31,AI31,IF(AF30&lt;AH32,AI32,IF(AF30&lt;AH33,AI33,AI34))))</f>
        <v>0</v>
      </c>
      <c r="AH30" s="45">
        <v>600001</v>
      </c>
      <c r="AI30" s="45">
        <v>0</v>
      </c>
      <c r="AK30" s="48">
        <f>Q12</f>
        <v>0</v>
      </c>
      <c r="AL30" s="48">
        <f>IF(AK30&lt;AM30,AN30,IF(AK30&lt;AM31,AN31,IF(AK30&lt;AM32,AN32,IF(AK30&lt;AM33,AN33,AN34))))</f>
        <v>0</v>
      </c>
      <c r="AM30" s="45">
        <v>600001</v>
      </c>
      <c r="AN30" s="45">
        <v>0</v>
      </c>
    </row>
    <row r="31" spans="1:40" ht="14.25" customHeight="1" thickBot="1" x14ac:dyDescent="0.45">
      <c r="A31" s="35"/>
      <c r="B31" s="19"/>
      <c r="C31" s="19"/>
      <c r="D31" s="20"/>
      <c r="E31" s="69"/>
      <c r="F31" s="11"/>
      <c r="G31" s="12"/>
      <c r="H31" s="11"/>
      <c r="I31" s="11"/>
      <c r="J31" s="11"/>
      <c r="K31" s="11"/>
      <c r="L31" s="7"/>
      <c r="M31" s="32"/>
      <c r="N31" s="32"/>
      <c r="O31" s="32"/>
      <c r="P31" s="11"/>
      <c r="Q31" s="32"/>
      <c r="R31" s="32"/>
      <c r="S31" s="32"/>
      <c r="T31" s="32"/>
      <c r="U31" s="32"/>
      <c r="V31" s="32"/>
      <c r="W31" s="32"/>
      <c r="X31" s="33"/>
      <c r="Y31" s="20"/>
      <c r="AA31" s="46" t="s">
        <v>60</v>
      </c>
      <c r="AC31" s="45">
        <v>1300000</v>
      </c>
      <c r="AD31" s="48">
        <f>+AA30-600000</f>
        <v>-600000</v>
      </c>
      <c r="AF31" s="46" t="s">
        <v>60</v>
      </c>
      <c r="AH31" s="45">
        <v>1300000</v>
      </c>
      <c r="AI31" s="48">
        <f>+AF30-600000</f>
        <v>-600000</v>
      </c>
      <c r="AK31" s="46" t="s">
        <v>60</v>
      </c>
      <c r="AM31" s="45">
        <v>1300000</v>
      </c>
      <c r="AN31" s="48">
        <f>+AK30-600000</f>
        <v>-600000</v>
      </c>
    </row>
    <row r="32" spans="1:40" ht="14.25" customHeight="1" thickBot="1" x14ac:dyDescent="0.45">
      <c r="A32" s="35"/>
      <c r="B32" s="19"/>
      <c r="C32" s="19" t="s">
        <v>41</v>
      </c>
      <c r="D32" s="20"/>
      <c r="E32" s="69"/>
      <c r="F32" s="11" t="s">
        <v>57</v>
      </c>
      <c r="G32" s="13"/>
      <c r="H32" s="11" t="s">
        <v>22</v>
      </c>
      <c r="I32" s="11"/>
      <c r="J32" s="11"/>
      <c r="K32" s="11"/>
      <c r="L32" s="3">
        <f>350000*G32</f>
        <v>0</v>
      </c>
      <c r="M32" s="32"/>
      <c r="N32" s="32"/>
      <c r="O32" s="32"/>
      <c r="P32" s="11" t="s">
        <v>65</v>
      </c>
      <c r="Q32" s="32"/>
      <c r="R32" s="32"/>
      <c r="S32" s="32"/>
      <c r="T32" s="32"/>
      <c r="U32" s="32"/>
      <c r="V32" s="32"/>
      <c r="W32" s="32"/>
      <c r="X32" s="33"/>
      <c r="Y32" s="20"/>
      <c r="AC32" s="45">
        <v>4100000</v>
      </c>
      <c r="AD32" s="48">
        <f>+AA30*0.75-275000</f>
        <v>-275000</v>
      </c>
      <c r="AH32" s="45">
        <v>4100000</v>
      </c>
      <c r="AI32" s="48">
        <f>+AF30*0.75-275000</f>
        <v>-275000</v>
      </c>
      <c r="AM32" s="45">
        <v>4100000</v>
      </c>
      <c r="AN32" s="48">
        <f>+AK30*0.75-275000</f>
        <v>-275000</v>
      </c>
    </row>
    <row r="33" spans="1:40" ht="14.25" customHeight="1" thickBot="1" x14ac:dyDescent="0.45">
      <c r="A33" s="35"/>
      <c r="B33" s="19"/>
      <c r="C33" s="19"/>
      <c r="D33" s="20"/>
      <c r="E33" s="69"/>
      <c r="F33" s="11"/>
      <c r="G33" s="12"/>
      <c r="H33" s="11"/>
      <c r="I33" s="11"/>
      <c r="J33" s="11"/>
      <c r="K33" s="11"/>
      <c r="L33" s="7"/>
      <c r="M33" s="32"/>
      <c r="N33" s="32"/>
      <c r="O33" s="32"/>
      <c r="P33" s="11"/>
      <c r="Q33" s="32"/>
      <c r="R33" s="32"/>
      <c r="S33" s="32"/>
      <c r="T33" s="32"/>
      <c r="U33" s="32"/>
      <c r="V33" s="32"/>
      <c r="W33" s="32"/>
      <c r="X33" s="33"/>
      <c r="Y33" s="20"/>
      <c r="AC33" s="45">
        <v>7700000</v>
      </c>
      <c r="AD33" s="48">
        <f>+AA30*0.85-685000</f>
        <v>-685000</v>
      </c>
      <c r="AH33" s="45">
        <v>7700000</v>
      </c>
      <c r="AI33" s="48">
        <f>+AF30*0.85-685000</f>
        <v>-685000</v>
      </c>
      <c r="AM33" s="45">
        <v>7700000</v>
      </c>
      <c r="AN33" s="48">
        <f>+AK30*0.85-685000</f>
        <v>-685000</v>
      </c>
    </row>
    <row r="34" spans="1:40" ht="14.25" customHeight="1" thickBot="1" x14ac:dyDescent="0.45">
      <c r="A34" s="35"/>
      <c r="B34" s="19"/>
      <c r="C34" s="19" t="s">
        <v>63</v>
      </c>
      <c r="D34" s="20"/>
      <c r="E34" s="69"/>
      <c r="F34" s="11" t="s">
        <v>53</v>
      </c>
      <c r="G34" s="10"/>
      <c r="H34" s="11" t="s">
        <v>22</v>
      </c>
      <c r="I34" s="11"/>
      <c r="J34" s="11"/>
      <c r="K34" s="11"/>
      <c r="L34" s="3">
        <f>100000*G34</f>
        <v>0</v>
      </c>
      <c r="M34" s="32"/>
      <c r="N34" s="32" t="s">
        <v>66</v>
      </c>
      <c r="O34" s="32"/>
      <c r="P34" s="11"/>
      <c r="Q34" s="32"/>
      <c r="R34" s="32"/>
      <c r="S34" s="32"/>
      <c r="T34" s="32"/>
      <c r="U34" s="32"/>
      <c r="V34" s="32"/>
      <c r="W34" s="32"/>
      <c r="X34" s="33"/>
      <c r="Y34" s="20"/>
      <c r="AC34" s="45">
        <v>10000000</v>
      </c>
      <c r="AD34" s="48">
        <f>+AA30*0.95-1455000</f>
        <v>-1455000</v>
      </c>
      <c r="AH34" s="45">
        <v>10000000</v>
      </c>
      <c r="AI34" s="48">
        <f>+AF30*0.95-1455000</f>
        <v>-1455000</v>
      </c>
      <c r="AM34" s="45">
        <v>10000000</v>
      </c>
      <c r="AN34" s="48">
        <f>+AK30*0.95-1455000</f>
        <v>-1455000</v>
      </c>
    </row>
    <row r="35" spans="1:40" ht="14.25" customHeight="1" thickBot="1" x14ac:dyDescent="0.45">
      <c r="A35" s="35"/>
      <c r="B35" s="19"/>
      <c r="C35" s="19"/>
      <c r="D35" s="20"/>
      <c r="E35" s="69"/>
      <c r="F35" s="11"/>
      <c r="G35" s="12"/>
      <c r="H35" s="11"/>
      <c r="I35" s="11"/>
      <c r="J35" s="11"/>
      <c r="K35" s="11"/>
      <c r="L35" s="7"/>
      <c r="M35" s="32"/>
      <c r="N35" s="32"/>
      <c r="O35" s="32"/>
      <c r="P35" s="11"/>
      <c r="Q35" s="32"/>
      <c r="R35" s="32"/>
      <c r="S35" s="32"/>
      <c r="T35" s="32"/>
      <c r="U35" s="32"/>
      <c r="V35" s="32"/>
      <c r="W35" s="32"/>
      <c r="X35" s="33"/>
      <c r="Y35" s="20"/>
      <c r="AD35" s="45">
        <f>AA30-1955000</f>
        <v>-1955000</v>
      </c>
      <c r="AI35" s="45">
        <f>AF30-1955000</f>
        <v>-1955000</v>
      </c>
      <c r="AN35" s="45">
        <f>AK30-1955000</f>
        <v>-1955000</v>
      </c>
    </row>
    <row r="36" spans="1:40" ht="14.25" customHeight="1" thickBot="1" x14ac:dyDescent="0.45">
      <c r="A36" s="35"/>
      <c r="B36" s="19"/>
      <c r="C36" s="19" t="s">
        <v>64</v>
      </c>
      <c r="D36" s="20"/>
      <c r="E36" s="69"/>
      <c r="F36" s="11" t="s">
        <v>53</v>
      </c>
      <c r="G36" s="10"/>
      <c r="H36" s="11" t="s">
        <v>22</v>
      </c>
      <c r="I36" s="11"/>
      <c r="J36" s="11"/>
      <c r="K36" s="11"/>
      <c r="L36" s="3">
        <f>100000*G36</f>
        <v>0</v>
      </c>
      <c r="M36" s="32"/>
      <c r="N36" s="32" t="s">
        <v>67</v>
      </c>
      <c r="O36" s="32"/>
      <c r="P36" s="11"/>
      <c r="Q36" s="32"/>
      <c r="R36" s="32"/>
      <c r="S36" s="32"/>
      <c r="T36" s="32"/>
      <c r="U36" s="32"/>
      <c r="V36" s="32"/>
      <c r="W36" s="32"/>
      <c r="X36" s="33"/>
      <c r="Y36" s="20"/>
      <c r="AC36" s="46" t="s">
        <v>51</v>
      </c>
    </row>
    <row r="37" spans="1:40" ht="14.25" customHeight="1" x14ac:dyDescent="0.4">
      <c r="A37" s="35"/>
      <c r="B37" s="19"/>
      <c r="C37" s="19"/>
      <c r="D37" s="20"/>
      <c r="E37" s="70"/>
      <c r="F37" s="71"/>
      <c r="G37" s="71"/>
      <c r="H37" s="71"/>
      <c r="I37" s="72"/>
      <c r="J37" s="72"/>
      <c r="K37" s="72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3"/>
      <c r="Y37" s="20"/>
      <c r="AB37" s="48" t="s">
        <v>48</v>
      </c>
      <c r="AC37" s="48" t="s">
        <v>44</v>
      </c>
      <c r="AD37" s="48" t="s">
        <v>49</v>
      </c>
      <c r="AE37" s="48" t="s">
        <v>50</v>
      </c>
    </row>
    <row r="38" spans="1:40" ht="13.5" customHeight="1" thickBot="1" x14ac:dyDescent="0.45">
      <c r="A38" s="35"/>
      <c r="B38" s="19"/>
      <c r="C38" s="19"/>
      <c r="D38" s="19"/>
      <c r="E38" s="19"/>
      <c r="F38" s="19"/>
      <c r="G38" s="19"/>
      <c r="H38" s="19"/>
      <c r="I38" s="27"/>
      <c r="J38" s="27"/>
      <c r="K38" s="27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20"/>
      <c r="AB38" s="48">
        <f>N43</f>
        <v>0</v>
      </c>
      <c r="AC38" s="45">
        <v>104001</v>
      </c>
      <c r="AD38" s="45">
        <v>1</v>
      </c>
      <c r="AE38" s="48">
        <f>IF(AB38&lt;AC38,AD38,IF(AB38&lt;AC39,AD39,IF(AB38&lt;AC40,AD40,IF(AB38&lt;AC41,AD41,IF(AB38&lt;AC42,AD42,IF(AB38&lt;AC43,AD43,IF(AB38&lt;AC44,AD44,AD45)))))))</f>
        <v>1</v>
      </c>
    </row>
    <row r="39" spans="1:40" ht="14.25" customHeight="1" thickBot="1" x14ac:dyDescent="0.45">
      <c r="A39" s="35"/>
      <c r="B39" s="19"/>
      <c r="C39" s="19" t="s">
        <v>28</v>
      </c>
      <c r="D39" s="19"/>
      <c r="E39" s="19"/>
      <c r="F39" s="19"/>
      <c r="G39" s="19"/>
      <c r="H39" s="3">
        <f>L18+L20+L22+L24+L26+L28+L30+L32+L34+L36</f>
        <v>0</v>
      </c>
      <c r="I39" s="27" t="s">
        <v>29</v>
      </c>
      <c r="J39" s="27"/>
      <c r="K39" s="27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20"/>
      <c r="AC39" s="45">
        <v>123001</v>
      </c>
      <c r="AD39" s="45">
        <v>2</v>
      </c>
    </row>
    <row r="40" spans="1:40" ht="14.25" customHeight="1" x14ac:dyDescent="0.4">
      <c r="A40" s="35"/>
      <c r="B40" s="19"/>
      <c r="C40" s="19"/>
      <c r="D40" s="19"/>
      <c r="E40" s="19"/>
      <c r="F40" s="19"/>
      <c r="G40" s="19"/>
      <c r="H40" s="19"/>
      <c r="I40" s="27"/>
      <c r="J40" s="27"/>
      <c r="K40" s="27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20"/>
      <c r="AC40" s="45">
        <v>139001</v>
      </c>
      <c r="AD40" s="45">
        <v>3</v>
      </c>
    </row>
    <row r="41" spans="1:40" ht="14.25" customHeight="1" thickBot="1" x14ac:dyDescent="0.45">
      <c r="A41" s="35"/>
      <c r="B41" s="19" t="s">
        <v>30</v>
      </c>
      <c r="C41" s="19"/>
      <c r="D41" s="19"/>
      <c r="E41" s="19"/>
      <c r="F41" s="27" t="s">
        <v>31</v>
      </c>
      <c r="G41" s="27"/>
      <c r="H41" s="27" t="s">
        <v>29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20"/>
      <c r="AC41" s="45">
        <v>158001</v>
      </c>
      <c r="AD41" s="45">
        <v>4</v>
      </c>
    </row>
    <row r="42" spans="1:40" ht="14.25" customHeight="1" thickBot="1" x14ac:dyDescent="0.45">
      <c r="A42" s="35"/>
      <c r="B42" s="19"/>
      <c r="C42" s="19"/>
      <c r="D42" s="19"/>
      <c r="E42" s="19"/>
      <c r="F42" s="8">
        <f>H15</f>
        <v>0</v>
      </c>
      <c r="G42" s="27" t="s">
        <v>32</v>
      </c>
      <c r="H42" s="8">
        <f>H39</f>
        <v>0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0"/>
      <c r="AC42" s="45">
        <v>186001</v>
      </c>
      <c r="AD42" s="45">
        <v>5</v>
      </c>
    </row>
    <row r="43" spans="1:40" ht="14.25" customHeight="1" thickBot="1" x14ac:dyDescent="0.45">
      <c r="A43" s="35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27" t="s">
        <v>33</v>
      </c>
      <c r="M43" s="19"/>
      <c r="N43" s="3">
        <f>(F42-H42)/12</f>
        <v>0</v>
      </c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20"/>
      <c r="AC43" s="45">
        <v>214001</v>
      </c>
      <c r="AD43" s="45">
        <v>6</v>
      </c>
    </row>
    <row r="44" spans="1:40" ht="14.25" customHeight="1" x14ac:dyDescent="0.4">
      <c r="A44" s="35"/>
      <c r="B44" s="19"/>
      <c r="C44" s="19"/>
      <c r="D44" s="19"/>
      <c r="E44" s="19"/>
      <c r="F44" s="19"/>
      <c r="G44" s="27" t="s">
        <v>34</v>
      </c>
      <c r="H44" s="19"/>
      <c r="I44" s="19"/>
      <c r="J44" s="19"/>
      <c r="K44" s="19"/>
      <c r="L44" s="19"/>
      <c r="M44" s="19"/>
      <c r="N44" s="2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20"/>
      <c r="AC44" s="45">
        <v>259001</v>
      </c>
      <c r="AD44" s="45">
        <v>7</v>
      </c>
    </row>
    <row r="45" spans="1:40" ht="14.25" customHeight="1" thickBot="1" x14ac:dyDescent="0.45">
      <c r="A45" s="35"/>
      <c r="B45" s="19" t="s">
        <v>35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20"/>
      <c r="AD45" s="45">
        <v>8</v>
      </c>
    </row>
    <row r="46" spans="1:40" ht="14.25" customHeight="1" thickBot="1" x14ac:dyDescent="0.45">
      <c r="A46" s="35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27" t="s">
        <v>36</v>
      </c>
      <c r="M46" s="19"/>
      <c r="N46" s="95">
        <f>AE38</f>
        <v>1</v>
      </c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20"/>
      <c r="AD46" s="45">
        <v>8</v>
      </c>
    </row>
    <row r="47" spans="1:40" ht="14.25" customHeight="1" x14ac:dyDescent="0.4">
      <c r="A47" s="35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"/>
      <c r="O47" s="19"/>
      <c r="P47" s="19"/>
      <c r="Q47" s="27" t="s">
        <v>6</v>
      </c>
      <c r="R47" s="19"/>
      <c r="S47" s="19"/>
      <c r="T47" s="19"/>
      <c r="U47" s="19"/>
      <c r="V47" s="19"/>
      <c r="W47" s="19"/>
      <c r="X47" s="19"/>
      <c r="Y47" s="20"/>
    </row>
    <row r="48" spans="1:40" ht="14.25" customHeight="1" thickBot="1" x14ac:dyDescent="0.45">
      <c r="A48" s="35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27"/>
      <c r="M48" s="19"/>
      <c r="N48" s="2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20"/>
    </row>
    <row r="49" spans="1:25" ht="14.25" customHeight="1" thickBot="1" x14ac:dyDescent="0.45">
      <c r="A49" s="35"/>
      <c r="B49" s="19" t="s">
        <v>37</v>
      </c>
      <c r="C49" s="19"/>
      <c r="D49" s="19"/>
      <c r="E49" s="19"/>
      <c r="F49" s="19"/>
      <c r="G49" s="19"/>
      <c r="H49" s="19"/>
      <c r="I49" s="19"/>
      <c r="J49" s="19"/>
      <c r="K49" s="19"/>
      <c r="L49" s="27" t="s">
        <v>38</v>
      </c>
      <c r="M49" s="19"/>
      <c r="N49" s="9" t="str">
        <f>IF(N43&lt;=158000,"できます","できません")</f>
        <v>できます</v>
      </c>
      <c r="O49" s="19"/>
      <c r="P49" s="19"/>
      <c r="Q49" s="9" t="str">
        <f>IF(N43&lt;=214000,"できます","できません")</f>
        <v>できます</v>
      </c>
      <c r="R49" s="19"/>
      <c r="S49" s="19"/>
      <c r="T49" s="19"/>
      <c r="U49" s="19"/>
      <c r="V49" s="19"/>
      <c r="W49" s="19"/>
      <c r="X49" s="19"/>
      <c r="Y49" s="20"/>
    </row>
    <row r="50" spans="1:25" ht="14.25" customHeight="1" thickBot="1" x14ac:dyDescent="0.45">
      <c r="A50" s="3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27"/>
      <c r="M50" s="19"/>
      <c r="N50" s="5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20"/>
    </row>
    <row r="51" spans="1:25" ht="14.25" customHeight="1" thickBot="1" x14ac:dyDescent="0.45">
      <c r="A51" s="35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27" t="s">
        <v>39</v>
      </c>
      <c r="M51" s="19"/>
      <c r="N51" s="9" t="str">
        <f>IF(N43&lt;=158000,"できます","できません")</f>
        <v>できます</v>
      </c>
      <c r="O51" s="19"/>
      <c r="P51" s="19"/>
      <c r="Q51" s="44"/>
      <c r="R51" s="19"/>
      <c r="S51" s="19"/>
      <c r="T51" s="19"/>
      <c r="U51" s="19"/>
      <c r="V51" s="19"/>
      <c r="W51" s="19"/>
      <c r="X51" s="19"/>
      <c r="Y51" s="20"/>
    </row>
    <row r="52" spans="1:25" x14ac:dyDescent="0.4">
      <c r="A52" s="37"/>
      <c r="B52" s="38"/>
      <c r="C52" s="38"/>
      <c r="D52" s="3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39"/>
    </row>
    <row r="53" spans="1:25" x14ac:dyDescent="0.4">
      <c r="A53" s="36"/>
      <c r="B53" s="36"/>
      <c r="C53" s="36"/>
      <c r="D53" s="36"/>
    </row>
  </sheetData>
  <sheetProtection algorithmName="SHA-512" hashValue="DtfHNitY0Jce2SiOi2H0OkVg+x7VGPbrAVT88bXGDjpR27vLPygrOMV2x+W3m2DsqZdoAteFjdxkjtD3YKw9cA==" saltValue="Rlfy19J1QS3y8ZWnGL/2FA==" spinCount="100000" sheet="1" objects="1" scenarios="1" insertColumns="0" insertRows="0" deleteColumns="0" deleteRows="0" sort="0"/>
  <mergeCells count="7">
    <mergeCell ref="N18:Q18"/>
    <mergeCell ref="N30:Q30"/>
    <mergeCell ref="N28:Q28"/>
    <mergeCell ref="N26:Q26"/>
    <mergeCell ref="N24:Q24"/>
    <mergeCell ref="N22:R22"/>
    <mergeCell ref="N20:Q20"/>
  </mergeCells>
  <phoneticPr fontId="3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収納６</dc:creator>
  <cp:lastModifiedBy>収納６</cp:lastModifiedBy>
  <cp:lastPrinted>2021-06-24T06:24:23Z</cp:lastPrinted>
  <dcterms:created xsi:type="dcterms:W3CDTF">2021-06-01T04:24:10Z</dcterms:created>
  <dcterms:modified xsi:type="dcterms:W3CDTF">2021-06-24T08:47:53Z</dcterms:modified>
</cp:coreProperties>
</file>